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0" yWindow="-10" windowWidth="12820" windowHeight="7450" tabRatio="906" firstSheet="14" activeTab="17"/>
  </bookViews>
  <sheets>
    <sheet name="AA UAT CJ Ilfov" sheetId="28" r:id="rId1"/>
    <sheet name="Aduct Balotesti" sheetId="48" r:id="rId2"/>
    <sheet name="SP Balotesti" sheetId="50" r:id="rId3"/>
    <sheet name="Aduct Tunari" sheetId="51" r:id="rId4"/>
    <sheet name="SP Tunari" sheetId="52" r:id="rId5"/>
    <sheet name="Aduct Bragadiru" sheetId="53" r:id="rId6"/>
    <sheet name="Aduct Cornetu" sheetId="54" r:id="rId7"/>
    <sheet name="Aduct Ciorogarla" sheetId="55" r:id="rId8"/>
    <sheet name="GA Domnesti" sheetId="56" r:id="rId9"/>
    <sheet name="Aduct Domnesti" sheetId="57" r:id="rId10"/>
    <sheet name="Aduct Clinceni" sheetId="59" r:id="rId11"/>
    <sheet name="Aduct Cernica" sheetId="60" r:id="rId12"/>
    <sheet name="SP Cernica" sheetId="61" r:id="rId13"/>
    <sheet name="GA Pantelimon" sheetId="62" r:id="rId14"/>
    <sheet name="Aduct Pantelimon" sheetId="63" r:id="rId15"/>
    <sheet name="SP Pantelimon" sheetId="64" r:id="rId16"/>
    <sheet name="Aduct Branesti" sheetId="65" r:id="rId17"/>
    <sheet name="Echipamente" sheetId="41" r:id="rId18"/>
    <sheet name="SCADA" sheetId="67" r:id="rId19"/>
    <sheet name="Cap_2" sheetId="25" r:id="rId20"/>
    <sheet name="AA Centraliz CJ Ilfov" sheetId="27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Lang">[1]Variables!$D$31</definedName>
    <definedName name="_xlnm.Print_Area" localSheetId="20">'AA Centraliz CJ Ilfov'!$A$30:$H$56</definedName>
    <definedName name="_xlnm.Print_Area" localSheetId="0">'AA UAT CJ Ilfov'!$A$1:$C$70</definedName>
    <definedName name="_xlnm.Print_Area" localSheetId="1">'Aduct Balotesti'!$A$1:$K$17</definedName>
    <definedName name="_xlnm.Print_Area" localSheetId="5">'Aduct Bragadiru'!$A$1:$K$18</definedName>
    <definedName name="_xlnm.Print_Area" localSheetId="16">'Aduct Branesti'!$A$1:$K$20</definedName>
    <definedName name="_xlnm.Print_Area" localSheetId="11">'Aduct Cernica'!$A$1:$K$22</definedName>
    <definedName name="_xlnm.Print_Area" localSheetId="7">'Aduct Ciorogarla'!$A$1:$K$20</definedName>
    <definedName name="_xlnm.Print_Area" localSheetId="10">'Aduct Clinceni'!$A$1:$K$20</definedName>
    <definedName name="_xlnm.Print_Area" localSheetId="6">'Aduct Cornetu'!$A$1:$K$19</definedName>
    <definedName name="_xlnm.Print_Area" localSheetId="9">'Aduct Domnesti'!$A$1:$K$23</definedName>
    <definedName name="_xlnm.Print_Area" localSheetId="14">'Aduct Pantelimon'!$A$1:$K$19</definedName>
    <definedName name="_xlnm.Print_Area" localSheetId="3">'Aduct Tunari'!$A$1:$K$23</definedName>
    <definedName name="_xlnm.Print_Area" localSheetId="17">Echipamente!$A$1:$K$42</definedName>
    <definedName name="_xlnm.Print_Area" localSheetId="8">'GA Domnesti'!$A$1:$K$17</definedName>
    <definedName name="_xlnm.Print_Area" localSheetId="13">'GA Pantelimon'!$A$1:$K$38</definedName>
    <definedName name="_xlnm.Print_Area" localSheetId="18">SCADA!$A$1:$K$13</definedName>
    <definedName name="_xlnm.Print_Area" localSheetId="2">'SP Balotesti'!$A$1:$K$13</definedName>
    <definedName name="_xlnm.Print_Area" localSheetId="12">'SP Cernica'!$A$1:$K$13</definedName>
    <definedName name="_xlnm.Print_Area" localSheetId="15">'SP Pantelimon'!$A$1:$K$13</definedName>
    <definedName name="_xlnm.Print_Area" localSheetId="4">'SP Tunari'!$A$1:$K$13</definedName>
  </definedNames>
  <calcPr calcId="145621" iterate="1"/>
</workbook>
</file>

<file path=xl/calcChain.xml><?xml version="1.0" encoding="utf-8"?>
<calcChain xmlns="http://schemas.openxmlformats.org/spreadsheetml/2006/main">
  <c r="M26" i="41" l="1"/>
  <c r="F14" i="48" l="1"/>
  <c r="F15" i="48"/>
  <c r="F16" i="48"/>
  <c r="E16" i="48"/>
  <c r="E22" i="51"/>
  <c r="E21" i="51"/>
  <c r="F21" i="51" s="1"/>
  <c r="E20" i="51"/>
  <c r="F20" i="51"/>
  <c r="F22" i="51"/>
  <c r="F18" i="51"/>
  <c r="F19" i="51"/>
  <c r="K19" i="51" s="1"/>
  <c r="E19" i="51"/>
  <c r="H19" i="51"/>
  <c r="I19" i="51"/>
  <c r="J19" i="51"/>
  <c r="F17" i="54"/>
  <c r="E17" i="54"/>
  <c r="E17" i="55"/>
  <c r="E16" i="55"/>
  <c r="F19" i="59"/>
  <c r="F18" i="59"/>
  <c r="F17" i="59"/>
  <c r="F19" i="63"/>
  <c r="G42" i="41" l="1"/>
  <c r="H42" i="41"/>
  <c r="I42" i="41"/>
  <c r="J42" i="41"/>
  <c r="F42" i="41"/>
  <c r="G41" i="41"/>
  <c r="H41" i="41"/>
  <c r="I41" i="41"/>
  <c r="J41" i="41"/>
  <c r="F41" i="41"/>
  <c r="K40" i="41"/>
  <c r="K41" i="41" s="1"/>
  <c r="K42" i="41" l="1"/>
  <c r="D76" i="27"/>
  <c r="E76" i="27"/>
  <c r="F76" i="27"/>
  <c r="G76" i="27"/>
  <c r="H76" i="27"/>
  <c r="C76" i="27"/>
  <c r="D74" i="27"/>
  <c r="E74" i="27"/>
  <c r="F74" i="27"/>
  <c r="G74" i="27"/>
  <c r="H74" i="27"/>
  <c r="C74" i="27"/>
  <c r="G28" i="56"/>
  <c r="H28" i="56"/>
  <c r="I28" i="56"/>
  <c r="J28" i="56"/>
  <c r="K28" i="56"/>
  <c r="F28" i="56"/>
  <c r="G26" i="56"/>
  <c r="H26" i="56"/>
  <c r="I26" i="56"/>
  <c r="J26" i="56"/>
  <c r="K26" i="56"/>
  <c r="F26" i="56"/>
  <c r="G17" i="56"/>
  <c r="H17" i="56"/>
  <c r="I17" i="56"/>
  <c r="J17" i="56"/>
  <c r="K17" i="56"/>
  <c r="F17" i="56"/>
  <c r="G16" i="56"/>
  <c r="H16" i="56"/>
  <c r="I16" i="56"/>
  <c r="J16" i="56"/>
  <c r="K16" i="56"/>
  <c r="F16" i="56"/>
  <c r="G13" i="56"/>
  <c r="H13" i="56"/>
  <c r="I13" i="56"/>
  <c r="J13" i="56"/>
  <c r="K13" i="56"/>
  <c r="F13" i="56"/>
  <c r="K12" i="56"/>
  <c r="D83" i="27" l="1"/>
  <c r="E83" i="27"/>
  <c r="F83" i="27"/>
  <c r="G83" i="27"/>
  <c r="H83" i="27"/>
  <c r="C83" i="27"/>
  <c r="D81" i="27"/>
  <c r="E81" i="27"/>
  <c r="F81" i="27"/>
  <c r="G81" i="27"/>
  <c r="H81" i="27"/>
  <c r="C81" i="27"/>
  <c r="H75" i="27"/>
  <c r="G75" i="27"/>
  <c r="F75" i="27"/>
  <c r="E75" i="27"/>
  <c r="D75" i="27"/>
  <c r="C75" i="27"/>
  <c r="C62" i="27" l="1"/>
  <c r="H62" i="27"/>
  <c r="G62" i="27"/>
  <c r="F62" i="27"/>
  <c r="E62" i="27"/>
  <c r="D62" i="27"/>
  <c r="H80" i="27"/>
  <c r="H73" i="27"/>
  <c r="M35" i="62" l="1"/>
  <c r="D27" i="63" l="1"/>
  <c r="D25" i="63"/>
  <c r="G19" i="63"/>
  <c r="H19" i="63"/>
  <c r="I19" i="63"/>
  <c r="J19" i="63"/>
  <c r="F17" i="63"/>
  <c r="E18" i="63"/>
  <c r="E14" i="63"/>
  <c r="J18" i="63"/>
  <c r="I18" i="63"/>
  <c r="I14" i="63"/>
  <c r="J14" i="63"/>
  <c r="F13" i="63"/>
  <c r="K14" i="63"/>
  <c r="K18" i="63" l="1"/>
  <c r="E28" i="60"/>
  <c r="G51" i="62" l="1"/>
  <c r="H51" i="62"/>
  <c r="I51" i="62"/>
  <c r="J51" i="62"/>
  <c r="F51" i="62"/>
  <c r="K13" i="62"/>
  <c r="K15" i="62"/>
  <c r="K16" i="62"/>
  <c r="K17" i="62"/>
  <c r="K18" i="62"/>
  <c r="K20" i="62"/>
  <c r="K21" i="62"/>
  <c r="K22" i="62"/>
  <c r="K23" i="62"/>
  <c r="K24" i="62"/>
  <c r="K25" i="62"/>
  <c r="K27" i="62"/>
  <c r="K28" i="62"/>
  <c r="K29" i="62"/>
  <c r="K30" i="62"/>
  <c r="K31" i="62"/>
  <c r="K32" i="62"/>
  <c r="K33" i="62"/>
  <c r="K34" i="62"/>
  <c r="G37" i="62"/>
  <c r="H37" i="62"/>
  <c r="I37" i="62"/>
  <c r="J37" i="62"/>
  <c r="F37" i="62"/>
  <c r="H35" i="62" l="1"/>
  <c r="H38" i="62" s="1"/>
  <c r="I35" i="62"/>
  <c r="I38" i="62" s="1"/>
  <c r="J35" i="62"/>
  <c r="J38" i="62" s="1"/>
  <c r="F26" i="62"/>
  <c r="K26" i="62" s="1"/>
  <c r="F35" i="62" l="1"/>
  <c r="F38" i="62" s="1"/>
  <c r="G35" i="62"/>
  <c r="G38" i="62" s="1"/>
  <c r="G46" i="62"/>
  <c r="H46" i="62"/>
  <c r="I46" i="62"/>
  <c r="J46" i="62"/>
  <c r="K46" i="62"/>
  <c r="F46" i="62"/>
  <c r="E12" i="67" l="1"/>
  <c r="G53" i="62" l="1"/>
  <c r="H53" i="62"/>
  <c r="H47" i="62" s="1"/>
  <c r="I53" i="62"/>
  <c r="I47" i="62" s="1"/>
  <c r="J53" i="62"/>
  <c r="J47" i="62" s="1"/>
  <c r="F53" i="62"/>
  <c r="F47" i="62" s="1"/>
  <c r="H59" i="62" l="1"/>
  <c r="H45" i="62"/>
  <c r="H48" i="62" s="1"/>
  <c r="G47" i="62"/>
  <c r="G56" i="62"/>
  <c r="G45" i="62" s="1"/>
  <c r="H56" i="62"/>
  <c r="I56" i="62"/>
  <c r="I45" i="62" s="1"/>
  <c r="I48" i="62" s="1"/>
  <c r="J56" i="62"/>
  <c r="J45" i="62" s="1"/>
  <c r="J48" i="62" s="1"/>
  <c r="F56" i="62"/>
  <c r="G59" i="62" l="1"/>
  <c r="I59" i="62"/>
  <c r="K25" i="56"/>
  <c r="K56" i="62"/>
  <c r="K55" i="62" s="1"/>
  <c r="J59" i="62"/>
  <c r="F59" i="62"/>
  <c r="F45" i="62"/>
  <c r="F48" i="62" s="1"/>
  <c r="G48" i="62"/>
  <c r="D26" i="27"/>
  <c r="F26" i="27"/>
  <c r="G26" i="27"/>
  <c r="D55" i="27"/>
  <c r="F55" i="27"/>
  <c r="F69" i="27" s="1"/>
  <c r="G55" i="27"/>
  <c r="G69" i="27" s="1"/>
  <c r="L12" i="41"/>
  <c r="M12" i="41" s="1"/>
  <c r="L23" i="41"/>
  <c r="L22" i="41"/>
  <c r="L21" i="41"/>
  <c r="L20" i="41"/>
  <c r="L18" i="41"/>
  <c r="L17" i="41"/>
  <c r="L16" i="41"/>
  <c r="L15" i="41"/>
  <c r="L14" i="41"/>
  <c r="L13" i="41"/>
  <c r="M13" i="41" s="1"/>
  <c r="M33" i="41"/>
  <c r="M27" i="41"/>
  <c r="M28" i="41"/>
  <c r="M29" i="41"/>
  <c r="M30" i="41"/>
  <c r="M31" i="41"/>
  <c r="M32" i="41"/>
  <c r="M34" i="41"/>
  <c r="M35" i="41"/>
  <c r="L36" i="41"/>
  <c r="H12" i="67"/>
  <c r="L38" i="41"/>
  <c r="G38" i="41"/>
  <c r="H38" i="41"/>
  <c r="J38" i="41"/>
  <c r="F38" i="41"/>
  <c r="G24" i="41"/>
  <c r="H24" i="41"/>
  <c r="J24" i="41"/>
  <c r="F24" i="41"/>
  <c r="K51" i="41"/>
  <c r="C48" i="28" l="1"/>
  <c r="D69" i="27"/>
  <c r="L19" i="41"/>
  <c r="L24" i="41" s="1"/>
  <c r="J13" i="67" l="1"/>
  <c r="I13" i="67"/>
  <c r="H13" i="67"/>
  <c r="G13" i="67"/>
  <c r="F13" i="67"/>
  <c r="K12" i="67"/>
  <c r="F14" i="65"/>
  <c r="J15" i="65"/>
  <c r="I15" i="65"/>
  <c r="K15" i="65" s="1"/>
  <c r="K42" i="62"/>
  <c r="H42" i="62"/>
  <c r="G42" i="62"/>
  <c r="F42" i="62"/>
  <c r="H26" i="60"/>
  <c r="G26" i="60"/>
  <c r="F14" i="60"/>
  <c r="F26" i="60"/>
  <c r="J15" i="60"/>
  <c r="I15" i="60"/>
  <c r="K22" i="59"/>
  <c r="H22" i="59"/>
  <c r="G22" i="59"/>
  <c r="F22" i="59"/>
  <c r="J16" i="59"/>
  <c r="I16" i="59"/>
  <c r="K16" i="59" s="1"/>
  <c r="G23" i="57"/>
  <c r="H23" i="57"/>
  <c r="I23" i="57"/>
  <c r="J23" i="57"/>
  <c r="K23" i="57"/>
  <c r="J19" i="57"/>
  <c r="I19" i="57"/>
  <c r="K19" i="57" s="1"/>
  <c r="D23" i="27"/>
  <c r="E23" i="27"/>
  <c r="F23" i="27"/>
  <c r="G23" i="27"/>
  <c r="H23" i="27"/>
  <c r="C23" i="27"/>
  <c r="D20" i="27"/>
  <c r="E20" i="27"/>
  <c r="F20" i="27"/>
  <c r="G20" i="27"/>
  <c r="H20" i="27"/>
  <c r="C20" i="27"/>
  <c r="D16" i="27"/>
  <c r="E16" i="27"/>
  <c r="F16" i="27"/>
  <c r="G16" i="27"/>
  <c r="H16" i="27"/>
  <c r="C16" i="27"/>
  <c r="D15" i="27"/>
  <c r="E15" i="27"/>
  <c r="F15" i="27"/>
  <c r="G15" i="27"/>
  <c r="D14" i="27"/>
  <c r="E14" i="27"/>
  <c r="F14" i="27"/>
  <c r="G14" i="27"/>
  <c r="D13" i="27"/>
  <c r="E13" i="27"/>
  <c r="F13" i="27"/>
  <c r="G13" i="27"/>
  <c r="D12" i="27"/>
  <c r="E12" i="27"/>
  <c r="F12" i="27"/>
  <c r="G12" i="27"/>
  <c r="H12" i="27"/>
  <c r="C12" i="27"/>
  <c r="D11" i="27"/>
  <c r="E11" i="27"/>
  <c r="F11" i="27"/>
  <c r="G11" i="27"/>
  <c r="C26" i="27" l="1"/>
  <c r="C55" i="27"/>
  <c r="E55" i="27"/>
  <c r="E26" i="27"/>
  <c r="M13" i="67"/>
  <c r="K13" i="67"/>
  <c r="K15" i="60"/>
  <c r="F16" i="55"/>
  <c r="J15" i="55"/>
  <c r="I15" i="55"/>
  <c r="K15" i="55" s="1"/>
  <c r="J15" i="54"/>
  <c r="I15" i="54"/>
  <c r="J15" i="53"/>
  <c r="I15" i="53"/>
  <c r="K15" i="53" s="1"/>
  <c r="C29" i="28" l="1"/>
  <c r="C69" i="27"/>
  <c r="C67" i="28"/>
  <c r="E69" i="27"/>
  <c r="H55" i="27"/>
  <c r="H69" i="27" s="1"/>
  <c r="H26" i="27"/>
  <c r="K15" i="54"/>
  <c r="H15" i="52"/>
  <c r="K21" i="53"/>
  <c r="D30" i="51" l="1"/>
  <c r="J17" i="51"/>
  <c r="I17" i="51"/>
  <c r="K17" i="51" s="1"/>
  <c r="J16" i="51"/>
  <c r="I16" i="51"/>
  <c r="H16" i="51"/>
  <c r="G16" i="51"/>
  <c r="F16" i="51"/>
  <c r="K16" i="51" l="1"/>
  <c r="E17" i="25" l="1"/>
  <c r="J17" i="63"/>
  <c r="I17" i="63"/>
  <c r="H17" i="63"/>
  <c r="G17" i="63"/>
  <c r="K26" i="60"/>
  <c r="K13" i="52"/>
  <c r="K12" i="52"/>
  <c r="K15" i="52"/>
  <c r="K17" i="63" l="1"/>
  <c r="I28" i="41" l="1"/>
  <c r="I29" i="41"/>
  <c r="I30" i="41"/>
  <c r="I31" i="41"/>
  <c r="I32" i="41"/>
  <c r="I33" i="41"/>
  <c r="I34" i="41"/>
  <c r="I35" i="41"/>
  <c r="I36" i="41"/>
  <c r="I37" i="41"/>
  <c r="I27" i="41"/>
  <c r="I14" i="41"/>
  <c r="I15" i="41"/>
  <c r="I16" i="41"/>
  <c r="I17" i="41"/>
  <c r="I18" i="41"/>
  <c r="I19" i="41"/>
  <c r="I20" i="41"/>
  <c r="I21" i="41"/>
  <c r="I22" i="41"/>
  <c r="I23" i="41"/>
  <c r="I13" i="41"/>
  <c r="I38" i="41" l="1"/>
  <c r="I24" i="41"/>
  <c r="D25" i="27"/>
  <c r="E25" i="27"/>
  <c r="G25" i="27"/>
  <c r="C25" i="27"/>
  <c r="F25" i="27" l="1"/>
  <c r="G20" i="59"/>
  <c r="D18" i="27" s="1"/>
  <c r="H20" i="59"/>
  <c r="E18" i="27" s="1"/>
  <c r="I20" i="59"/>
  <c r="F18" i="27" s="1"/>
  <c r="J20" i="59"/>
  <c r="G18" i="27" s="1"/>
  <c r="D26" i="59"/>
  <c r="D24" i="59"/>
  <c r="J19" i="59"/>
  <c r="I19" i="59"/>
  <c r="K19" i="59" s="1"/>
  <c r="H19" i="59"/>
  <c r="G19" i="59"/>
  <c r="J18" i="59"/>
  <c r="I18" i="59"/>
  <c r="H18" i="59"/>
  <c r="G18" i="59"/>
  <c r="K18" i="59" s="1"/>
  <c r="J17" i="59"/>
  <c r="I17" i="59"/>
  <c r="H17" i="59"/>
  <c r="G17" i="59"/>
  <c r="K17" i="59" s="1"/>
  <c r="J15" i="59"/>
  <c r="I15" i="59"/>
  <c r="H15" i="59"/>
  <c r="G15" i="59"/>
  <c r="F15" i="59"/>
  <c r="K15" i="59" s="1"/>
  <c r="J14" i="59"/>
  <c r="I14" i="59"/>
  <c r="H14" i="59"/>
  <c r="G14" i="59"/>
  <c r="F14" i="59"/>
  <c r="K14" i="59" s="1"/>
  <c r="J13" i="59"/>
  <c r="I13" i="59"/>
  <c r="H13" i="59"/>
  <c r="G13" i="59"/>
  <c r="F13" i="59"/>
  <c r="F20" i="59" s="1"/>
  <c r="C18" i="27" s="1"/>
  <c r="J12" i="59"/>
  <c r="I12" i="59"/>
  <c r="H12" i="59"/>
  <c r="G12" i="59"/>
  <c r="F12" i="59"/>
  <c r="K13" i="59" l="1"/>
  <c r="K12" i="59"/>
  <c r="K20" i="59" s="1"/>
  <c r="H18" i="27" s="1"/>
  <c r="G13" i="52" l="1"/>
  <c r="H13" i="52"/>
  <c r="I13" i="52"/>
  <c r="J13" i="52"/>
  <c r="C22" i="27"/>
  <c r="F13" i="52"/>
  <c r="D26" i="65"/>
  <c r="D24" i="65"/>
  <c r="J16" i="65"/>
  <c r="I16" i="65"/>
  <c r="H16" i="65"/>
  <c r="G16" i="65"/>
  <c r="J14" i="65"/>
  <c r="I14" i="65"/>
  <c r="H14" i="65"/>
  <c r="G14" i="65"/>
  <c r="J13" i="65"/>
  <c r="I13" i="65"/>
  <c r="H13" i="65"/>
  <c r="G13" i="65"/>
  <c r="J12" i="65"/>
  <c r="I12" i="65"/>
  <c r="H12" i="65"/>
  <c r="G12" i="65"/>
  <c r="K12" i="64"/>
  <c r="D23" i="63"/>
  <c r="G22" i="27"/>
  <c r="J16" i="63"/>
  <c r="I16" i="63"/>
  <c r="H16" i="63"/>
  <c r="G16" i="63"/>
  <c r="J13" i="63"/>
  <c r="I13" i="63"/>
  <c r="H13" i="63"/>
  <c r="G13" i="63"/>
  <c r="J12" i="63"/>
  <c r="I12" i="63"/>
  <c r="H12" i="63"/>
  <c r="G12" i="63"/>
  <c r="K36" i="62"/>
  <c r="K12" i="62"/>
  <c r="J12" i="61"/>
  <c r="I12" i="61"/>
  <c r="D28" i="60"/>
  <c r="D26" i="60"/>
  <c r="J21" i="60"/>
  <c r="I21" i="60"/>
  <c r="H21" i="60"/>
  <c r="G21" i="60"/>
  <c r="J20" i="60"/>
  <c r="I20" i="60"/>
  <c r="H20" i="60"/>
  <c r="G20" i="60"/>
  <c r="J19" i="60"/>
  <c r="I19" i="60"/>
  <c r="H19" i="60"/>
  <c r="G19" i="60"/>
  <c r="J18" i="60"/>
  <c r="I18" i="60"/>
  <c r="H18" i="60"/>
  <c r="G18" i="60"/>
  <c r="K18" i="60" s="1"/>
  <c r="J17" i="60"/>
  <c r="I17" i="60"/>
  <c r="H17" i="60"/>
  <c r="G17" i="60"/>
  <c r="J16" i="60"/>
  <c r="I16" i="60"/>
  <c r="H16" i="60"/>
  <c r="G16" i="60"/>
  <c r="J14" i="60"/>
  <c r="K14" i="60" s="1"/>
  <c r="I14" i="60"/>
  <c r="H14" i="60"/>
  <c r="G14" i="60"/>
  <c r="J13" i="60"/>
  <c r="I13" i="60"/>
  <c r="H13" i="60"/>
  <c r="G13" i="60"/>
  <c r="F13" i="60"/>
  <c r="J12" i="60"/>
  <c r="I12" i="60"/>
  <c r="H12" i="60"/>
  <c r="G12" i="60"/>
  <c r="F12" i="60"/>
  <c r="D29" i="57"/>
  <c r="D27" i="57"/>
  <c r="J22" i="57"/>
  <c r="I22" i="57"/>
  <c r="H22" i="57"/>
  <c r="G22" i="57"/>
  <c r="K22" i="57" s="1"/>
  <c r="J21" i="57"/>
  <c r="I21" i="57"/>
  <c r="H21" i="57"/>
  <c r="G21" i="57"/>
  <c r="J20" i="57"/>
  <c r="I20" i="57"/>
  <c r="H20" i="57"/>
  <c r="G20" i="57"/>
  <c r="J18" i="57"/>
  <c r="I18" i="57"/>
  <c r="H18" i="57"/>
  <c r="G18" i="57"/>
  <c r="F18" i="57"/>
  <c r="J17" i="57"/>
  <c r="I17" i="57"/>
  <c r="H17" i="57"/>
  <c r="G17" i="57"/>
  <c r="F17" i="57"/>
  <c r="J16" i="57"/>
  <c r="I16" i="57"/>
  <c r="H16" i="57"/>
  <c r="G16" i="57"/>
  <c r="F16" i="57"/>
  <c r="J15" i="57"/>
  <c r="I15" i="57"/>
  <c r="H15" i="57"/>
  <c r="G15" i="57"/>
  <c r="F15" i="57"/>
  <c r="J14" i="57"/>
  <c r="I14" i="57"/>
  <c r="H14" i="57"/>
  <c r="G14" i="57"/>
  <c r="F14" i="57"/>
  <c r="J13" i="57"/>
  <c r="I13" i="57"/>
  <c r="H13" i="57"/>
  <c r="G13" i="57"/>
  <c r="F13" i="57"/>
  <c r="J12" i="57"/>
  <c r="I12" i="57"/>
  <c r="H12" i="57"/>
  <c r="G12" i="57"/>
  <c r="F12" i="57"/>
  <c r="K15" i="56"/>
  <c r="G20" i="55"/>
  <c r="H20" i="55"/>
  <c r="I20" i="55"/>
  <c r="J20" i="55"/>
  <c r="D26" i="55"/>
  <c r="D24" i="55"/>
  <c r="J19" i="55"/>
  <c r="I19" i="55"/>
  <c r="H19" i="55"/>
  <c r="G19" i="55"/>
  <c r="J18" i="55"/>
  <c r="I18" i="55"/>
  <c r="H18" i="55"/>
  <c r="G18" i="55"/>
  <c r="J17" i="55"/>
  <c r="I17" i="55"/>
  <c r="H17" i="55"/>
  <c r="G17" i="55"/>
  <c r="J16" i="55"/>
  <c r="I16" i="55"/>
  <c r="H16" i="55"/>
  <c r="G16" i="55"/>
  <c r="J14" i="55"/>
  <c r="I14" i="55"/>
  <c r="H14" i="55"/>
  <c r="G14" i="55"/>
  <c r="F14" i="55"/>
  <c r="F20" i="55" s="1"/>
  <c r="C15" i="27" s="1"/>
  <c r="J13" i="55"/>
  <c r="I13" i="55"/>
  <c r="H13" i="55"/>
  <c r="G13" i="55"/>
  <c r="F13" i="55"/>
  <c r="K13" i="55" s="1"/>
  <c r="J12" i="55"/>
  <c r="I12" i="55"/>
  <c r="H12" i="55"/>
  <c r="G12" i="55"/>
  <c r="F12" i="55"/>
  <c r="D26" i="54"/>
  <c r="D24" i="54"/>
  <c r="J18" i="54"/>
  <c r="I18" i="54"/>
  <c r="H18" i="54"/>
  <c r="G18" i="54"/>
  <c r="J17" i="54"/>
  <c r="I17" i="54"/>
  <c r="H17" i="54"/>
  <c r="G17" i="54"/>
  <c r="J16" i="54"/>
  <c r="I16" i="54"/>
  <c r="H16" i="54"/>
  <c r="G16" i="54"/>
  <c r="J14" i="54"/>
  <c r="I14" i="54"/>
  <c r="H14" i="54"/>
  <c r="G14" i="54"/>
  <c r="F14" i="54"/>
  <c r="J13" i="54"/>
  <c r="I13" i="54"/>
  <c r="H13" i="54"/>
  <c r="G13" i="54"/>
  <c r="F13" i="54"/>
  <c r="J12" i="54"/>
  <c r="I12" i="54"/>
  <c r="H12" i="54"/>
  <c r="G12" i="54"/>
  <c r="F12" i="54"/>
  <c r="D24" i="53"/>
  <c r="D22" i="53"/>
  <c r="J17" i="53"/>
  <c r="I17" i="53"/>
  <c r="H17" i="53"/>
  <c r="G17" i="53"/>
  <c r="J16" i="53"/>
  <c r="I16" i="53"/>
  <c r="H16" i="53"/>
  <c r="G16" i="53"/>
  <c r="J14" i="53"/>
  <c r="I14" i="53"/>
  <c r="H14" i="53"/>
  <c r="G14" i="53"/>
  <c r="F14" i="53"/>
  <c r="J13" i="53"/>
  <c r="I13" i="53"/>
  <c r="H13" i="53"/>
  <c r="G13" i="53"/>
  <c r="F13" i="53"/>
  <c r="J12" i="53"/>
  <c r="I12" i="53"/>
  <c r="H12" i="53"/>
  <c r="G12" i="53"/>
  <c r="F12" i="53"/>
  <c r="G15" i="52"/>
  <c r="F15" i="52"/>
  <c r="J12" i="52"/>
  <c r="I12" i="52"/>
  <c r="D28" i="51"/>
  <c r="J22" i="51"/>
  <c r="I22" i="51"/>
  <c r="H22" i="51"/>
  <c r="G22" i="51"/>
  <c r="J21" i="51"/>
  <c r="I21" i="51"/>
  <c r="H21" i="51"/>
  <c r="G21" i="51"/>
  <c r="J20" i="51"/>
  <c r="I20" i="51"/>
  <c r="H20" i="51"/>
  <c r="G20" i="51"/>
  <c r="J18" i="51"/>
  <c r="I18" i="51"/>
  <c r="H18" i="51"/>
  <c r="J15" i="51"/>
  <c r="I15" i="51"/>
  <c r="H15" i="51"/>
  <c r="G15" i="51"/>
  <c r="F15" i="51"/>
  <c r="J14" i="51"/>
  <c r="I14" i="51"/>
  <c r="H14" i="51"/>
  <c r="G14" i="51"/>
  <c r="F14" i="51"/>
  <c r="J13" i="51"/>
  <c r="I13" i="51"/>
  <c r="H13" i="51"/>
  <c r="G13" i="51"/>
  <c r="F13" i="51"/>
  <c r="J12" i="51"/>
  <c r="I12" i="51"/>
  <c r="H12" i="51"/>
  <c r="G12" i="51"/>
  <c r="F12" i="51"/>
  <c r="J12" i="50"/>
  <c r="I12" i="50"/>
  <c r="K12" i="50" s="1"/>
  <c r="D23" i="48"/>
  <c r="D21" i="48"/>
  <c r="F17" i="48"/>
  <c r="J16" i="48"/>
  <c r="I16" i="48"/>
  <c r="H16" i="48"/>
  <c r="G16" i="48"/>
  <c r="K16" i="48" s="1"/>
  <c r="J15" i="48"/>
  <c r="I15" i="48"/>
  <c r="H15" i="48"/>
  <c r="G15" i="48"/>
  <c r="J14" i="48"/>
  <c r="I14" i="48"/>
  <c r="H14" i="48"/>
  <c r="G14" i="48"/>
  <c r="J13" i="48"/>
  <c r="I13" i="48"/>
  <c r="H13" i="48"/>
  <c r="G13" i="48"/>
  <c r="F13" i="48"/>
  <c r="K13" i="48" s="1"/>
  <c r="J12" i="48"/>
  <c r="I12" i="48"/>
  <c r="H12" i="48"/>
  <c r="G12" i="48"/>
  <c r="F12" i="48"/>
  <c r="K12" i="48" s="1"/>
  <c r="E22" i="27" l="1"/>
  <c r="F22" i="27"/>
  <c r="K53" i="62"/>
  <c r="K47" i="62" s="1"/>
  <c r="K37" i="62"/>
  <c r="K35" i="62"/>
  <c r="K16" i="65"/>
  <c r="K20" i="60"/>
  <c r="K19" i="60"/>
  <c r="K21" i="60"/>
  <c r="F23" i="57"/>
  <c r="K21" i="57"/>
  <c r="K17" i="57"/>
  <c r="K14" i="57"/>
  <c r="K18" i="54"/>
  <c r="G18" i="53"/>
  <c r="H18" i="53"/>
  <c r="I18" i="53"/>
  <c r="K13" i="53"/>
  <c r="J18" i="53"/>
  <c r="K12" i="53"/>
  <c r="F18" i="53"/>
  <c r="C13" i="27" s="1"/>
  <c r="I23" i="51"/>
  <c r="K18" i="51"/>
  <c r="K15" i="51"/>
  <c r="K12" i="51"/>
  <c r="J23" i="51"/>
  <c r="G23" i="51"/>
  <c r="H23" i="51"/>
  <c r="K22" i="51"/>
  <c r="K12" i="63"/>
  <c r="K13" i="63"/>
  <c r="K19" i="63" s="1"/>
  <c r="K16" i="63"/>
  <c r="D22" i="27"/>
  <c r="K12" i="60"/>
  <c r="M13" i="52"/>
  <c r="K14" i="65"/>
  <c r="K12" i="65"/>
  <c r="K13" i="65"/>
  <c r="K12" i="61"/>
  <c r="K16" i="60"/>
  <c r="K13" i="60"/>
  <c r="K17" i="60"/>
  <c r="K13" i="57"/>
  <c r="K15" i="57"/>
  <c r="K16" i="57"/>
  <c r="K12" i="57"/>
  <c r="K20" i="57"/>
  <c r="K18" i="57"/>
  <c r="K18" i="55"/>
  <c r="K19" i="55"/>
  <c r="K16" i="55"/>
  <c r="K17" i="55"/>
  <c r="K12" i="55"/>
  <c r="K14" i="55"/>
  <c r="K12" i="54"/>
  <c r="K16" i="54"/>
  <c r="K14" i="54"/>
  <c r="K13" i="54"/>
  <c r="K17" i="54"/>
  <c r="K17" i="53"/>
  <c r="K14" i="53"/>
  <c r="K16" i="53"/>
  <c r="K20" i="51"/>
  <c r="K14" i="51"/>
  <c r="K21" i="51"/>
  <c r="K13" i="51"/>
  <c r="K15" i="48"/>
  <c r="K14" i="48"/>
  <c r="K38" i="62" l="1"/>
  <c r="K51" i="62"/>
  <c r="K18" i="53"/>
  <c r="H13" i="27" s="1"/>
  <c r="K20" i="55"/>
  <c r="H15" i="27" s="1"/>
  <c r="H22" i="27"/>
  <c r="B3" i="28"/>
  <c r="K45" i="62" l="1"/>
  <c r="K44" i="62" s="1"/>
  <c r="K50" i="62"/>
  <c r="D54" i="27"/>
  <c r="E54" i="27"/>
  <c r="G54" i="27"/>
  <c r="G68" i="27" s="1"/>
  <c r="C54" i="27"/>
  <c r="A8" i="27"/>
  <c r="A37" i="27"/>
  <c r="C28" i="28" l="1"/>
  <c r="C68" i="27"/>
  <c r="C66" i="28"/>
  <c r="E68" i="27"/>
  <c r="C47" i="28"/>
  <c r="D68" i="27"/>
  <c r="A27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J20" i="65" l="1"/>
  <c r="F20" i="65"/>
  <c r="H20" i="65"/>
  <c r="J13" i="64"/>
  <c r="G52" i="27" s="1"/>
  <c r="I13" i="64"/>
  <c r="F52" i="27" s="1"/>
  <c r="H13" i="64"/>
  <c r="E52" i="27" s="1"/>
  <c r="C64" i="28" s="1"/>
  <c r="F13" i="64"/>
  <c r="C52" i="27" s="1"/>
  <c r="C26" i="28" s="1"/>
  <c r="F51" i="27"/>
  <c r="E51" i="27"/>
  <c r="C63" i="28" s="1"/>
  <c r="D51" i="27"/>
  <c r="C44" i="28" s="1"/>
  <c r="J13" i="61"/>
  <c r="G49" i="27" s="1"/>
  <c r="I13" i="61"/>
  <c r="F49" i="27" s="1"/>
  <c r="G13" i="61"/>
  <c r="D49" i="27" s="1"/>
  <c r="C42" i="28" s="1"/>
  <c r="D47" i="27"/>
  <c r="C40" i="28" s="1"/>
  <c r="E50" i="27" l="1"/>
  <c r="C62" i="28" s="1"/>
  <c r="E21" i="27"/>
  <c r="H41" i="62"/>
  <c r="F50" i="27"/>
  <c r="F21" i="27"/>
  <c r="C21" i="27"/>
  <c r="F41" i="62"/>
  <c r="D50" i="27"/>
  <c r="C43" i="28" s="1"/>
  <c r="D21" i="27"/>
  <c r="G41" i="62"/>
  <c r="G53" i="27"/>
  <c r="G24" i="27"/>
  <c r="E53" i="27"/>
  <c r="C65" i="28" s="1"/>
  <c r="E24" i="27"/>
  <c r="C53" i="27"/>
  <c r="C27" i="28" s="1"/>
  <c r="C24" i="27"/>
  <c r="C50" i="27"/>
  <c r="C24" i="28" s="1"/>
  <c r="F22" i="60"/>
  <c r="F24" i="60" s="1"/>
  <c r="C51" i="27"/>
  <c r="C25" i="28" s="1"/>
  <c r="F47" i="27"/>
  <c r="C47" i="27"/>
  <c r="C21" i="28" s="1"/>
  <c r="H47" i="27"/>
  <c r="I22" i="60"/>
  <c r="I24" i="60" s="1"/>
  <c r="G22" i="60"/>
  <c r="G24" i="60" s="1"/>
  <c r="J22" i="60"/>
  <c r="J24" i="60" s="1"/>
  <c r="H22" i="60"/>
  <c r="H24" i="60" s="1"/>
  <c r="K20" i="65"/>
  <c r="I20" i="65"/>
  <c r="G20" i="65"/>
  <c r="D24" i="27" s="1"/>
  <c r="G13" i="64"/>
  <c r="K13" i="64"/>
  <c r="H52" i="27" s="1"/>
  <c r="H51" i="27"/>
  <c r="G51" i="27"/>
  <c r="G21" i="27"/>
  <c r="K13" i="61"/>
  <c r="H49" i="27" s="1"/>
  <c r="F13" i="61"/>
  <c r="H13" i="61"/>
  <c r="E49" i="27" s="1"/>
  <c r="C61" i="28" s="1"/>
  <c r="G47" i="27"/>
  <c r="F45" i="27"/>
  <c r="E45" i="27"/>
  <c r="D45" i="27"/>
  <c r="C45" i="27"/>
  <c r="H50" i="27" l="1"/>
  <c r="H21" i="27"/>
  <c r="K41" i="62"/>
  <c r="M38" i="62"/>
  <c r="F53" i="27"/>
  <c r="F24" i="27"/>
  <c r="H53" i="27"/>
  <c r="H24" i="27"/>
  <c r="F48" i="27"/>
  <c r="F19" i="27"/>
  <c r="E48" i="27"/>
  <c r="C60" i="28" s="1"/>
  <c r="E19" i="27"/>
  <c r="G48" i="27"/>
  <c r="G19" i="27"/>
  <c r="C48" i="27"/>
  <c r="C22" i="28" s="1"/>
  <c r="C19" i="27"/>
  <c r="D48" i="27"/>
  <c r="C41" i="28" s="1"/>
  <c r="D19" i="27"/>
  <c r="G17" i="27"/>
  <c r="M20" i="65"/>
  <c r="D53" i="27"/>
  <c r="C46" i="28" s="1"/>
  <c r="M13" i="64"/>
  <c r="D52" i="27"/>
  <c r="C45" i="28" s="1"/>
  <c r="G50" i="27"/>
  <c r="M13" i="61"/>
  <c r="C49" i="27"/>
  <c r="C23" i="28" s="1"/>
  <c r="K22" i="60"/>
  <c r="K24" i="60" s="1"/>
  <c r="M19" i="63"/>
  <c r="M20" i="59"/>
  <c r="E47" i="27"/>
  <c r="C59" i="28" s="1"/>
  <c r="M22" i="60"/>
  <c r="G46" i="27"/>
  <c r="H19" i="27" l="1"/>
  <c r="E17" i="27"/>
  <c r="D17" i="27"/>
  <c r="C17" i="27"/>
  <c r="F17" i="27"/>
  <c r="M17" i="56"/>
  <c r="G45" i="27"/>
  <c r="H45" i="27"/>
  <c r="H48" i="27"/>
  <c r="M23" i="57"/>
  <c r="C57" i="28"/>
  <c r="E46" i="27"/>
  <c r="C58" i="28" s="1"/>
  <c r="F46" i="27"/>
  <c r="C38" i="28"/>
  <c r="D46" i="27"/>
  <c r="C39" i="28" s="1"/>
  <c r="C46" i="27"/>
  <c r="C20" i="28" s="1"/>
  <c r="C19" i="28"/>
  <c r="H17" i="27"/>
  <c r="D44" i="27"/>
  <c r="C37" i="28" s="1"/>
  <c r="G44" i="27"/>
  <c r="J19" i="54"/>
  <c r="G43" i="27" s="1"/>
  <c r="G19" i="54"/>
  <c r="D43" i="27" s="1"/>
  <c r="C36" i="28" s="1"/>
  <c r="F19" i="54"/>
  <c r="I19" i="54"/>
  <c r="F43" i="27" s="1"/>
  <c r="K19" i="54"/>
  <c r="D42" i="27"/>
  <c r="C35" i="28" s="1"/>
  <c r="C42" i="27"/>
  <c r="C16" i="28" s="1"/>
  <c r="G42" i="27"/>
  <c r="F42" i="27"/>
  <c r="D41" i="27"/>
  <c r="C41" i="27"/>
  <c r="C15" i="28" s="1"/>
  <c r="F41" i="27"/>
  <c r="C43" i="27" l="1"/>
  <c r="C17" i="28" s="1"/>
  <c r="C14" i="27"/>
  <c r="H43" i="27"/>
  <c r="H14" i="27"/>
  <c r="C34" i="28"/>
  <c r="H46" i="27"/>
  <c r="C44" i="27"/>
  <c r="C18" i="28" s="1"/>
  <c r="F44" i="27"/>
  <c r="H42" i="27"/>
  <c r="H44" i="27"/>
  <c r="H19" i="54"/>
  <c r="E43" i="27" s="1"/>
  <c r="C55" i="28" s="1"/>
  <c r="H41" i="27"/>
  <c r="G41" i="27"/>
  <c r="M19" i="54" l="1"/>
  <c r="M18" i="53"/>
  <c r="E42" i="27"/>
  <c r="C54" i="28" s="1"/>
  <c r="E41" i="27"/>
  <c r="M20" i="55"/>
  <c r="E44" i="27"/>
  <c r="C56" i="28" s="1"/>
  <c r="F40" i="27"/>
  <c r="D40" i="27"/>
  <c r="G40" i="27"/>
  <c r="E40" i="27"/>
  <c r="C52" i="28" s="1"/>
  <c r="G13" i="50"/>
  <c r="F13" i="50"/>
  <c r="I13" i="50"/>
  <c r="H13" i="50"/>
  <c r="C33" i="28" l="1"/>
  <c r="C53" i="28"/>
  <c r="E39" i="27"/>
  <c r="E66" i="27" s="1"/>
  <c r="E10" i="27"/>
  <c r="F39" i="27"/>
  <c r="F66" i="27" s="1"/>
  <c r="F10" i="27"/>
  <c r="D39" i="27"/>
  <c r="D66" i="27" s="1"/>
  <c r="D10" i="27"/>
  <c r="C39" i="27"/>
  <c r="C66" i="27" s="1"/>
  <c r="C10" i="27"/>
  <c r="J13" i="50"/>
  <c r="K13" i="50"/>
  <c r="F54" i="27"/>
  <c r="F68" i="27" s="1"/>
  <c r="K36" i="41"/>
  <c r="M36" i="41" s="1"/>
  <c r="K37" i="41"/>
  <c r="K28" i="41"/>
  <c r="K29" i="41"/>
  <c r="K30" i="41"/>
  <c r="K31" i="41"/>
  <c r="K32" i="41"/>
  <c r="K33" i="41"/>
  <c r="K34" i="41"/>
  <c r="K35" i="41"/>
  <c r="K27" i="41"/>
  <c r="C13" i="28" l="1"/>
  <c r="C32" i="28"/>
  <c r="C51" i="28"/>
  <c r="K38" i="41"/>
  <c r="M38" i="41" s="1"/>
  <c r="H39" i="27"/>
  <c r="H66" i="27" s="1"/>
  <c r="H10" i="27"/>
  <c r="M13" i="50"/>
  <c r="G39" i="27"/>
  <c r="G66" i="27" s="1"/>
  <c r="G10" i="27"/>
  <c r="K18" i="41"/>
  <c r="M18" i="41" s="1"/>
  <c r="K17" i="41"/>
  <c r="M17" i="41" s="1"/>
  <c r="K16" i="41"/>
  <c r="M16" i="41" s="1"/>
  <c r="K13" i="41"/>
  <c r="K19" i="41"/>
  <c r="K15" i="41"/>
  <c r="M15" i="41" s="1"/>
  <c r="K14" i="41"/>
  <c r="M14" i="41" s="1"/>
  <c r="K22" i="41"/>
  <c r="M22" i="41" s="1"/>
  <c r="K21" i="41"/>
  <c r="M21" i="41" s="1"/>
  <c r="K20" i="41"/>
  <c r="M20" i="41" s="1"/>
  <c r="K23" i="41"/>
  <c r="M23" i="41" s="1"/>
  <c r="K24" i="41" l="1"/>
  <c r="M19" i="41"/>
  <c r="M24" i="41" s="1"/>
  <c r="H54" i="27" l="1"/>
  <c r="H68" i="27" s="1"/>
  <c r="J17" i="48"/>
  <c r="I17" i="48"/>
  <c r="H17" i="48"/>
  <c r="G17" i="48"/>
  <c r="H25" i="27" l="1"/>
  <c r="K45" i="41"/>
  <c r="K49" i="41" s="1"/>
  <c r="K52" i="41" s="1"/>
  <c r="F38" i="27"/>
  <c r="F9" i="27"/>
  <c r="F27" i="27" s="1"/>
  <c r="G38" i="27"/>
  <c r="G9" i="27"/>
  <c r="G27" i="27" s="1"/>
  <c r="D38" i="27"/>
  <c r="D9" i="27"/>
  <c r="D27" i="27" s="1"/>
  <c r="E38" i="27"/>
  <c r="E9" i="27"/>
  <c r="E27" i="27" s="1"/>
  <c r="K17" i="48"/>
  <c r="G56" i="27" l="1"/>
  <c r="C69" i="28" s="1"/>
  <c r="G60" i="27"/>
  <c r="G70" i="27" s="1"/>
  <c r="D56" i="27"/>
  <c r="D60" i="27"/>
  <c r="D70" i="27" s="1"/>
  <c r="F56" i="27"/>
  <c r="C68" i="28" s="1"/>
  <c r="F60" i="27"/>
  <c r="F70" i="27" s="1"/>
  <c r="E56" i="27"/>
  <c r="E60" i="27"/>
  <c r="E70" i="27" s="1"/>
  <c r="C50" i="28"/>
  <c r="C31" i="28"/>
  <c r="M17" i="48"/>
  <c r="C38" i="27"/>
  <c r="C9" i="27"/>
  <c r="H38" i="27"/>
  <c r="H9" i="27"/>
  <c r="C7" i="28"/>
  <c r="A2" i="27"/>
  <c r="A31" i="27"/>
  <c r="C12" i="28" l="1"/>
  <c r="A56" i="27"/>
  <c r="G35" i="27"/>
  <c r="F35" i="27"/>
  <c r="E35" i="27"/>
  <c r="D35" i="27"/>
  <c r="C34" i="27"/>
  <c r="B34" i="27"/>
  <c r="C29" i="27"/>
  <c r="G6" i="27"/>
  <c r="F6" i="27"/>
  <c r="E6" i="27"/>
  <c r="D6" i="27"/>
  <c r="C5" i="27"/>
  <c r="B5" i="27"/>
  <c r="A69" i="28"/>
  <c r="A68" i="28"/>
  <c r="A49" i="28"/>
  <c r="A30" i="28"/>
  <c r="A11" i="28"/>
  <c r="A10" i="28"/>
  <c r="B5" i="28"/>
  <c r="A2" i="28"/>
  <c r="M42" i="41" l="1"/>
  <c r="K23" i="51" l="1"/>
  <c r="H11" i="27" s="1"/>
  <c r="H27" i="27" s="1"/>
  <c r="F23" i="51"/>
  <c r="C40" i="27" l="1"/>
  <c r="C60" i="27" s="1"/>
  <c r="C11" i="27"/>
  <c r="C27" i="27" s="1"/>
  <c r="M23" i="51"/>
  <c r="H40" i="27"/>
  <c r="C70" i="27" l="1"/>
  <c r="C56" i="27"/>
  <c r="J56" i="27" s="1"/>
  <c r="C14" i="28"/>
  <c r="F70" i="28" s="1"/>
  <c r="H56" i="27"/>
  <c r="H60" i="27"/>
  <c r="H70" i="27" s="1"/>
</calcChain>
</file>

<file path=xl/comments1.xml><?xml version="1.0" encoding="utf-8"?>
<comments xmlns="http://schemas.openxmlformats.org/spreadsheetml/2006/main">
  <authors>
    <author>Steliana Constantin Milea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Steliana Constantin Milea:</t>
        </r>
        <r>
          <rPr>
            <sz val="9"/>
            <color indexed="81"/>
            <rFont val="Tahoma"/>
            <family val="2"/>
            <charset val="238"/>
          </rPr>
          <t xml:space="preserve">
racordul electri este la Tunari</t>
        </r>
      </text>
    </comment>
  </commentList>
</comments>
</file>

<file path=xl/sharedStrings.xml><?xml version="1.0" encoding="utf-8"?>
<sst xmlns="http://schemas.openxmlformats.org/spreadsheetml/2006/main" count="1204" uniqueCount="366">
  <si>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</si>
  <si>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</si>
  <si>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</si>
  <si>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</si>
  <si>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</si>
  <si>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</si>
  <si>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</si>
  <si>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</si>
  <si>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3</t>
  </si>
  <si>
    <t>4</t>
  </si>
  <si>
    <t>6</t>
  </si>
  <si>
    <t>7</t>
  </si>
  <si>
    <t>TOTAL OBIECT</t>
  </si>
  <si>
    <t>buc</t>
  </si>
  <si>
    <t>(EUR)</t>
  </si>
  <si>
    <t>Echip. Transport</t>
  </si>
  <si>
    <t>Dotari</t>
  </si>
  <si>
    <t>Pret Unitar (EUR)</t>
  </si>
  <si>
    <t>1</t>
  </si>
  <si>
    <t>2</t>
  </si>
  <si>
    <t>5</t>
  </si>
  <si>
    <t>8</t>
  </si>
  <si>
    <t>9</t>
  </si>
  <si>
    <t>10</t>
  </si>
  <si>
    <t>0</t>
  </si>
  <si>
    <t>DESFASURATOR SUB-OBIECTE</t>
  </si>
  <si>
    <t xml:space="preserve">C + I </t>
  </si>
  <si>
    <t>4.1.2</t>
  </si>
  <si>
    <t>4.2.2</t>
  </si>
  <si>
    <t>4.3.2</t>
  </si>
  <si>
    <t>UAT CONSILIUL JUDETEAN</t>
  </si>
  <si>
    <t>4.1.3</t>
  </si>
  <si>
    <t>4.1.4</t>
  </si>
  <si>
    <t>4.2.3</t>
  </si>
  <si>
    <t>4.2.4</t>
  </si>
  <si>
    <t>4.3.3</t>
  </si>
  <si>
    <t>4.3.4</t>
  </si>
  <si>
    <t>11</t>
  </si>
  <si>
    <t>FURNIZARE ECHIPAMENTE APA</t>
  </si>
  <si>
    <r>
      <t xml:space="preserve">Asistenta tehnica pentru pregatirea aplicatiei de finantare si a documentatiilor de atribuire pentru               
</t>
    </r>
    <r>
      <rPr>
        <b/>
        <sz val="10"/>
        <rFont val="Arial"/>
        <family val="2"/>
      </rPr>
      <t xml:space="preserve">Proiectul regional de dezvoltare a infrastructurii de apa si apa uzata in judetul Ilfov, in perioada 2014-2020
</t>
    </r>
  </si>
  <si>
    <t>UAT BALOTESTI</t>
  </si>
  <si>
    <t>Camine</t>
  </si>
  <si>
    <t>Lungime</t>
  </si>
  <si>
    <t>Autospeciala tip "A" de transport personal si echipamente pentru interventii la avarii retele</t>
  </si>
  <si>
    <t>Autoutilitara 3.5 t, cu 6+1 locuri si platforma usoara cu obloane</t>
  </si>
  <si>
    <t>Motocompresor mobil (tractabil)</t>
  </si>
  <si>
    <t>Ciocan demolator pneumatic</t>
  </si>
  <si>
    <t>Generator electric</t>
  </si>
  <si>
    <t>Freza pentru taiere asfalt/beton</t>
  </si>
  <si>
    <t>Mai compactor</t>
  </si>
  <si>
    <t>Presa hidraulica pentru obturare conducte</t>
  </si>
  <si>
    <t>Aparat de sudura cap la cap pentru conducte PE</t>
  </si>
  <si>
    <t>Aparat de sudura prin electrofuziune pentru conducte PE</t>
  </si>
  <si>
    <t>Buldoexcavator (101 CP, 4400 cc) complet echipat(cupe diferite marimi, picon etc)</t>
  </si>
  <si>
    <t>Unitate mobila max. 3.5 tone dotata cu echipamente pentru detectarea pierderilor de apa</t>
  </si>
  <si>
    <t>Vehicul pentru transportul si depozitarea echipamentelor de detectare a pierderilor in retelele de apa, inclusiv amenajare</t>
  </si>
  <si>
    <t>Sistem pentru prelocalizarea pierderilor de apa prin inregistrarea si analiza zgomotelor de pe retea, cu un set de 45 loggeri de zgomot</t>
  </si>
  <si>
    <t>Corelator digital pentru localizarea pierderilor de apa din conducte</t>
  </si>
  <si>
    <t>Locator de trasee conducte metalice si nemetalice pentru localizarea traseelor ingropate</t>
  </si>
  <si>
    <t>Detector acustic pentru confirmarea exacta a pierderilor de apa in teren</t>
  </si>
  <si>
    <t>Locator feromagnetic pentru localizarea capacelor de camin sau a altor obiecte feroase ingropate</t>
  </si>
  <si>
    <t xml:space="preserve">Data logger de presiune </t>
  </si>
  <si>
    <t>Debitmetru portabil Dn 50 – Dn 1500 mm</t>
  </si>
  <si>
    <t>Sistem informatic compus din PC tip laptop si Imprimanta</t>
  </si>
  <si>
    <t>Camere video portabile pentru tevi de dimensiuni mici (DN18-DN80 mm)</t>
  </si>
  <si>
    <t>Sistem inspectie video foraje (lungime cablu 300 m)</t>
  </si>
  <si>
    <t>Furnizare echipamente LOT II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</si>
  <si>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</si>
  <si>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</si>
  <si>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</si>
  <si>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</si>
  <si>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</si>
  <si>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</si>
  <si>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</si>
  <si>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</si>
  <si>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</si>
  <si>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Furnizare echipamente LOT III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</si>
  <si>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</si>
  <si>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</si>
  <si>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</si>
  <si>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</si>
  <si>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</si>
  <si>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</si>
  <si>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</si>
  <si>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</si>
  <si>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</si>
  <si>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ans</t>
  </si>
  <si>
    <t>UAT TUNARI</t>
  </si>
  <si>
    <t>ADUCTIUNE NOUA BALOTESTI</t>
  </si>
  <si>
    <t>Aductiune noua Balotesti</t>
  </si>
  <si>
    <t>Statie de pompare noua Balotesti</t>
  </si>
  <si>
    <t>STATIE DE POMPARE NOUA BALOTESTI</t>
  </si>
  <si>
    <t>ADUCTIUNE NOUA TUNARI</t>
  </si>
  <si>
    <t>Aductiune noua Tunari</t>
  </si>
  <si>
    <t>STATIE DE POMPARE NOUA TUNARI</t>
  </si>
  <si>
    <t>Statie de pompare noua Tunari</t>
  </si>
  <si>
    <t>ADUCTIUNE NOUA BRAGADIRU</t>
  </si>
  <si>
    <t>UAT BRAGADIRU</t>
  </si>
  <si>
    <t>Aductiune noua Bragadiru</t>
  </si>
  <si>
    <t>ADUCTIUNE NOUA CORNETU</t>
  </si>
  <si>
    <t>UAT CORNETU</t>
  </si>
  <si>
    <t>Aductiune noua Cornetu</t>
  </si>
  <si>
    <t>ADUCTIUNE NOUA CIOROGARLA</t>
  </si>
  <si>
    <t>UAT CIOROGARLA</t>
  </si>
  <si>
    <t>Aductiune noua Ciorogarla</t>
  </si>
  <si>
    <t>UAT DOMNESTI</t>
  </si>
  <si>
    <t>CAPITOLUL 2</t>
  </si>
  <si>
    <t>ADUCTIUNE NOUA DOMNESTI</t>
  </si>
  <si>
    <t>Aductiune noua Domnesti</t>
  </si>
  <si>
    <t>ADUCTIUNE NOUA CLINCENI</t>
  </si>
  <si>
    <t>UAT CLINCENI</t>
  </si>
  <si>
    <t>Aductiune noua Clinceni</t>
  </si>
  <si>
    <t>UAT CERNICA</t>
  </si>
  <si>
    <t>Aductiune noua Cernica</t>
  </si>
  <si>
    <t>STATIE DE POMPARE NOUA CERNICA</t>
  </si>
  <si>
    <t>Statie de pompare noua Cernica</t>
  </si>
  <si>
    <t>UAT PANTELIMON</t>
  </si>
  <si>
    <t>ADUCTIUNE NOUA PANTELIMON</t>
  </si>
  <si>
    <t>STATIE DE POMPARE NOUA PANTELIMON</t>
  </si>
  <si>
    <t>Statie de pompare noua Pantelimon</t>
  </si>
  <si>
    <t>ADUCTIUNE NOUA BRANESTI</t>
  </si>
  <si>
    <t>UAT BRANESTI</t>
  </si>
  <si>
    <t>Aductiune noua Branesti</t>
  </si>
  <si>
    <t>Gospodaria de apa Domnesti</t>
  </si>
  <si>
    <t>Gospodaria de apa Pantelimon</t>
  </si>
  <si>
    <t>Furnizare echipamente apa</t>
  </si>
  <si>
    <t>Aductiune noua Pantelimon</t>
  </si>
  <si>
    <t>4.1.1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</si>
  <si>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</si>
  <si>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</si>
  <si>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</si>
  <si>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</si>
  <si>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</si>
  <si>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</si>
  <si>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</si>
  <si>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</si>
  <si>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</si>
  <si>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</si>
  <si>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</si>
  <si>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</si>
  <si>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</si>
  <si>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4.2.1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</si>
  <si>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</si>
  <si>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</si>
  <si>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</si>
  <si>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</si>
  <si>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</si>
  <si>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</si>
  <si>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</si>
  <si>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</si>
  <si>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</si>
  <si>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</si>
  <si>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</si>
  <si>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</si>
  <si>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</si>
  <si>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4.3.1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</si>
  <si>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</si>
  <si>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</si>
  <si>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</si>
  <si>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</si>
  <si>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</si>
  <si>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</si>
  <si>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</si>
  <si>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</si>
  <si>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</si>
  <si>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</si>
  <si>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</si>
  <si>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</si>
  <si>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</si>
  <si>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Camine aducțiune apa tratata</t>
  </si>
  <si>
    <t>Camine aducțiune (vane si racord sistem)</t>
  </si>
  <si>
    <t>Supratraversari</t>
  </si>
  <si>
    <t xml:space="preserve">Camine aducțiune </t>
  </si>
  <si>
    <t>Supratraversari viroaga</t>
  </si>
  <si>
    <t>SP Aductiune</t>
  </si>
  <si>
    <t>Supratraversari rau 3 buc</t>
  </si>
  <si>
    <t>ADUCTIUNE NOUA POSTA - CERNICA</t>
  </si>
  <si>
    <t>Aductiune noua Posta (Cernica)</t>
  </si>
  <si>
    <t>Statie pompare aductiune Posta</t>
  </si>
  <si>
    <t>m</t>
  </si>
  <si>
    <t>obiect</t>
  </si>
  <si>
    <t>euro/buc</t>
  </si>
  <si>
    <t xml:space="preserve">total </t>
  </si>
  <si>
    <t>SRP Tunari</t>
  </si>
  <si>
    <t>Camin ANB Bragadiru</t>
  </si>
  <si>
    <t>Camin ANB Cornetu</t>
  </si>
  <si>
    <t>Camin ANB Ciorogarla</t>
  </si>
  <si>
    <t>Camin ANB Domnesti</t>
  </si>
  <si>
    <t>Camin ANB Clinceni</t>
  </si>
  <si>
    <t>SRP Pantelimon</t>
  </si>
  <si>
    <t>Camine de vane pe aductiune, inclusiv racord ANB</t>
  </si>
  <si>
    <t>Camine de vane pe aductiune, inclusiv camin racord (debitmetru+presiune)</t>
  </si>
  <si>
    <t>Camin Branesti</t>
  </si>
  <si>
    <t>Camin ANB Tunari</t>
  </si>
  <si>
    <t>racord electric este asigurat la SP Glina</t>
  </si>
  <si>
    <t xml:space="preserve">Camine </t>
  </si>
  <si>
    <t>12</t>
  </si>
  <si>
    <t>Camine racord ANB, instalatie debit, presiune, vana electrica conducta aductiune racord ANB</t>
  </si>
  <si>
    <t>Statia de pompare Domnesti</t>
  </si>
  <si>
    <t>4.2.18</t>
  </si>
  <si>
    <t>Camine aducțiune</t>
  </si>
  <si>
    <t>Camine racord ANB, instalatie debit, presiune, vana electrica conducta aductiune racord ANB posta</t>
  </si>
  <si>
    <t>Furnizare echipamente LOT IV</t>
  </si>
  <si>
    <t>Total LOT II</t>
  </si>
  <si>
    <t>Total LOT III</t>
  </si>
  <si>
    <t>Furnizare si instalare SCADA Central APA</t>
  </si>
  <si>
    <t>FURNIZARE SI INSTALARE SCADA CENTRAL APA</t>
  </si>
  <si>
    <t>Mini buldoexcavator  complet echipat (picon , cupe etc)</t>
  </si>
  <si>
    <t>4.1.18</t>
  </si>
  <si>
    <t>4.3.18</t>
  </si>
  <si>
    <t>Statie de tratare/clorinare</t>
  </si>
  <si>
    <t xml:space="preserve">Rezervoare </t>
  </si>
  <si>
    <t xml:space="preserve">Statii de pompare </t>
  </si>
  <si>
    <t>Domnesti CJ</t>
  </si>
  <si>
    <t>CJ</t>
  </si>
  <si>
    <t>Conducte PEID De 180 mm, H = 0-2 m, (asfalt)</t>
  </si>
  <si>
    <t>Subtraversare DJ101 - 1 buc, cu conducta De 180 mm,  in tub de protectie Dn 300 mm, L=10m</t>
  </si>
  <si>
    <t>Subtraversare CF - 1 buc, cu conducta De 180 mm,  in tub de protectie Dn 400 mm, L=20m</t>
  </si>
  <si>
    <t>Subtraversare vale locala - 1 buc, cu conducta De 180 mm,  in tub de protectie Dn 300 mm, L=17m</t>
  </si>
  <si>
    <t>Statie pompare aductiune, Q=18,3 l/s, H=45 mCA</t>
  </si>
  <si>
    <t>Conducte PEID De 250 mm, h=0-2m, asfalt</t>
  </si>
  <si>
    <t>Conducte PEID De 250 mm, h=0-2m, pamant</t>
  </si>
  <si>
    <t>Conducte PEID De 180 mm, h=0-2m, asfalt</t>
  </si>
  <si>
    <t>Conducte PEID De 180 mm, h=0-2m, macadam</t>
  </si>
  <si>
    <t>Subtraversare DJ100 - 1 buc, cu conducta De 180 mm in tub protectie OL Dn 300, L=17m</t>
  </si>
  <si>
    <t>Subtraversare r. Mostistea  - 1 buc, cu conducta De 180 mm in tub protectie OL Dn 300, L=14m</t>
  </si>
  <si>
    <t>Subtraversare r. Mostistea  - 1 buc, cu conducta De 250 mm in tub protectie OL Dn 400, L=14m</t>
  </si>
  <si>
    <t>Subtraversare vale locala  - 1 buc, cu conducta De 180 mm in tub protectie OL Dn 300, L=9m</t>
  </si>
  <si>
    <t>Subtraversare vale locala  - 1 buc, cu conducta De 180  mm in tub protectie OL Dn 300, L=9m</t>
  </si>
  <si>
    <t>Statie repompare aductiune, Q=18,6l/s, H=20mCA (inclusiv generator)</t>
  </si>
  <si>
    <t>Conducte PEID De 140 mm, H=0-2 m, asfalt</t>
  </si>
  <si>
    <t>Conducte PEID De 140 mm, H=0-2 m, balast</t>
  </si>
  <si>
    <t>Conducte PEID De 160 mm, H=0-2 m, macadam</t>
  </si>
  <si>
    <t>Conducte PEID De 225 mm, H=0-2 m, macadam</t>
  </si>
  <si>
    <t>Conducte PEID De 160 mm, H=0-2 m, asfalt</t>
  </si>
  <si>
    <t>Conducte PEID De 160 mm, H=0-2 m, balast</t>
  </si>
  <si>
    <t>Camine racord ANB, instalatie debit, presiune, vana electrica Conducte PEID racord ANB</t>
  </si>
  <si>
    <t>Conducte PEID De 200 mm, H=0-2 m, asfalt</t>
  </si>
  <si>
    <t>Conducte PEID De 200 mm, H=0-2 m, macadam</t>
  </si>
  <si>
    <t>Conducte PEID De 280 mm, H=0-2 m, macadam</t>
  </si>
  <si>
    <t>Conducte PEID De 355 mm, H=0-2 m, macadam</t>
  </si>
  <si>
    <t>Conducte PEID De 400 mm, H=0-2 m, macadam</t>
  </si>
  <si>
    <t>Conducte PEID De 400 mm, H=0-2 m, pamant</t>
  </si>
  <si>
    <t>Conducte PEID De 180 mm, H=0-2 m, asfalt</t>
  </si>
  <si>
    <t>Conducte PEID De 180 mm, H=0-2 m, macadam</t>
  </si>
  <si>
    <t>Conducte PEID De 280 mm, PN6, asfalt</t>
  </si>
  <si>
    <t>Conducte PEID De 280 mm, PN6, macadam</t>
  </si>
  <si>
    <t>Anexa 5.3.23.1</t>
  </si>
  <si>
    <t xml:space="preserve">STUDIU DE FEZABILITATE            Volumul II - Anexe                          Anexa 5.3.23.1                                  </t>
  </si>
  <si>
    <t>STUDIU DE FEZABILITATE            Volumul II - Anexe                          Anexa 5.3.23.1-1</t>
  </si>
  <si>
    <t>STUDIU DE FEZABILITATE            Volumul II - Anexe                           Anexa 5.3.23.1-2</t>
  </si>
  <si>
    <t xml:space="preserve">STUDIU DE FEZABILITATE            Volumul II - Anexe                           Anexa 5.3.23.1-3 </t>
  </si>
  <si>
    <t>STUDIU DE FEZABILITATE            Volumul II - Anexe                           Anexa 5.3.23.1-4</t>
  </si>
  <si>
    <t>STUDIU DE FEZABILITATE            Volumul II - Anexe                           Anexa 5.3.23.1-5</t>
  </si>
  <si>
    <t>STUDIU DE FEZABILITATE            Volumul II - Anexe                           Anexa 5.3.23.1-6</t>
  </si>
  <si>
    <t>STUDIU DE FEZABILITATE            Volumul II - Anexe                           Anexa 5.3.23.1-7</t>
  </si>
  <si>
    <t xml:space="preserve">STUDIU DE FEZABILITATE            Volumul II - Anexe                           Anexa 5.3.23.1-8     </t>
  </si>
  <si>
    <t>STUDIU DE FEZABILITATE            Volumul II - Anexe                           Anexa 5.3.23.1-10</t>
  </si>
  <si>
    <t>STUDIU DE FEZABILITATE            Volumul II - Anexe                           Anexa 5.3.23.1-11</t>
  </si>
  <si>
    <t>STUDIU DE FEZABILITATE            Volumul II - Anexe                          Anexa 5.3.23.1-12</t>
  </si>
  <si>
    <t>STUDIU DE FEZABILITATE            Volumul II - Anexe                           Anexa 5.3.23.1-13</t>
  </si>
  <si>
    <t xml:space="preserve">STUDIU DE FEZABILITATE            Volumul II - Anexe                           Anexa 5.3.23.1-14 </t>
  </si>
  <si>
    <t>STUDIU DE FEZABILITATE            Volumul II - Anexe                           Anexa 5.3.23.1-15</t>
  </si>
  <si>
    <t>STUDIU DE FEZABILITATE            Volumul II - Anexe                           Anexa 5.3.23.1-16</t>
  </si>
  <si>
    <t>STUDIU DE FEZABILITATE            Volumul II - Anexe                           Anexa 5.3.23.1-17</t>
  </si>
  <si>
    <t>STUDIU DE FEZABILITATE            Volumul II - Anexe                                             Anexa 5.3.23.1-18</t>
  </si>
  <si>
    <t>STUDIU DE FEZABILITATE            Volumul II - Anexe                           Anexa 5.3.23.1-19</t>
  </si>
  <si>
    <t>GOSPODARIA DE APA PANTELIMON-DOBROESTI</t>
  </si>
  <si>
    <t xml:space="preserve"> Gospodariei de apa Pantelimon-Dobroesti</t>
  </si>
  <si>
    <t xml:space="preserve">Bazin preoxidare si contact  si bazin contact KMnO4 V= 130 mc si Bazin coagulare-floculare si bazin apa de spalare si statie pompare </t>
  </si>
  <si>
    <t>1+1 pompe Q=13,2l/s, H=35 m alimentare filtre</t>
  </si>
  <si>
    <t>Statie de filtre sub presiune</t>
  </si>
  <si>
    <t>Filtre multistrat/pat catalitic- 2 buc (D= 2,0m )</t>
  </si>
  <si>
    <t>Filtre CAG -2 buc (D=2,0m)</t>
  </si>
  <si>
    <t xml:space="preserve">cladire metalica 8,5 x 13 x 3,5m </t>
  </si>
  <si>
    <t xml:space="preserve">Decantoare lamelare </t>
  </si>
  <si>
    <t>Statie reactivi</t>
  </si>
  <si>
    <t>Cladire reactivi suprafata max 40 mp</t>
  </si>
  <si>
    <t>Instalatie corectie pH</t>
  </si>
  <si>
    <t xml:space="preserve">Bazin compensare apa spalare V=110mc si pompe </t>
  </si>
  <si>
    <t>1+1 Pompe apa de spalare filtre Q=50-188 mc/h, H=20 m</t>
  </si>
  <si>
    <t>Retele in incinta</t>
  </si>
  <si>
    <t>Amenajare incinta</t>
  </si>
  <si>
    <t xml:space="preserve">Instalatii electrice si SCADA </t>
  </si>
  <si>
    <t>Instalatii HVAC</t>
  </si>
  <si>
    <t>Generator</t>
  </si>
  <si>
    <t>Total Statie de tratare</t>
  </si>
  <si>
    <t>Total Statie de pompare</t>
  </si>
  <si>
    <t>13</t>
  </si>
  <si>
    <t>Gospodaria de apa Pantelimon-Dobroesti</t>
  </si>
  <si>
    <t xml:space="preserve">Statie de pompare apa potabila-suplimentare capacitate de pompare – pompa de incendiu </t>
  </si>
  <si>
    <t xml:space="preserve">Statie de pompare Q=540,0 m3/h și H=36 m </t>
  </si>
  <si>
    <t>Aductiune APA NOVA - GA Dobroesti</t>
  </si>
  <si>
    <t>Camin ANB Posta_Cernica</t>
  </si>
  <si>
    <t>1+1 pompe Q=5,9 mc/h H=10 m recuperare apa spalare</t>
  </si>
  <si>
    <t>Subtraversare DJ100 cu conducta De 280 mm, in protectie OL Dn 500 mm (1 buc, L=14m)</t>
  </si>
  <si>
    <t>Subtraversare CF cu conducta PEID De 280 mm, in protectie OL Dn 500 mm (1 buc,  L=30m)</t>
  </si>
  <si>
    <t>Camine racord ANB, instalatie debit, presiune, vana electrica conducta aductiune racord ANB Posta</t>
  </si>
  <si>
    <t>Aductiune noua Branesti pentru alimentarea GA2</t>
  </si>
  <si>
    <t>Subtraversare DN3 cu conducta De 280mm in protectie OL Dn 500 mm (3 buc, L=19m/22m/24m)</t>
  </si>
  <si>
    <t>Subtraversare Acumulare Branesti I de pe raul Pasarea OL Dn 250 mm (1 buc, L=59m)</t>
  </si>
  <si>
    <t>Subtraversare drum</t>
  </si>
  <si>
    <t>Subtraversare drum cu conducta De 160 mm in tub protectie OL Dn 250 mm (Ltot=20 m, 3 buc)</t>
  </si>
  <si>
    <t>Subtraversare apeducte cu conducta De 160 mm in tub protectie OL Dn 250 mm (Ltot=65 m, 1 buc)</t>
  </si>
  <si>
    <t>Subtraversare CF cu conducta De 160 mm in tub protectie OL Dn 250 mm (Ltot=38 m, 1 buc)</t>
  </si>
  <si>
    <t>Supratraversare canal de desecare</t>
  </si>
  <si>
    <t>Supratraversari canal pamant</t>
  </si>
  <si>
    <t>Subtraversare drum cu conducta De 160 mm in tub protectie OL Dn 250 mm (Ltot=20 m, 2 buc)</t>
  </si>
  <si>
    <t>Subtraversare canal pamant cu conducta De 160 mm in tub protectie OL Dn 250 mm (Ltot=12 m, 1 buc)</t>
  </si>
  <si>
    <t>Statie de pompare apa potabila (3+1) pompe Qgrup = 64 l/s, H = 35 m si statie de clorinare, inclusiv generator</t>
  </si>
  <si>
    <t>Subtraversare drum cu conducta De 355 mm in tub protectie OL Dn 450 mm (Ltot=26 m, 2 buc)</t>
  </si>
  <si>
    <t>Subtraversare drum cu conducta De 200 mm in tub protectie OL Dn 300 mm (Ltot=20 m, 2 buc)</t>
  </si>
  <si>
    <t>Subtraversare drum, cu conducta De 160 mm in tub protectie OL Dn 250 mm (Ltot=15 m, 1 buc)</t>
  </si>
  <si>
    <t>Subtraversare apeducte, cu conducta De 160 mm in tub protectie OL Dn 250 mm (Ltot=29 m, 1 buc)</t>
  </si>
  <si>
    <t>Subtraversare CF in tub protectie OL Dn 300 mm (1 buc x 31 m)</t>
  </si>
  <si>
    <t>Subtraversare DNCB in tub protectie OL Dn 300 mm (1 buc x 23 m)</t>
  </si>
  <si>
    <t>Subtraversare DN in tub protectie OL Dn 300 mm (1 buc x 26 m)</t>
  </si>
  <si>
    <t>Subtraversare DN in tub protectie OL Dn 300 mm (1 buc x 21 m)</t>
  </si>
  <si>
    <t>Subtraversare Dj in tub protectie Dn 300 mm (2 buc x 10 m)</t>
  </si>
  <si>
    <t>Supratraversare rau Dambovita si CB cu cond termoizolata Dn 150 mm (1 buc x 57 m)</t>
  </si>
  <si>
    <t>Aductiune noua Otopeni - Balotesti</t>
  </si>
  <si>
    <t>Aductiune noua Otopeni - Tunari</t>
  </si>
  <si>
    <t>Platforma deshidratare 4 mp</t>
  </si>
  <si>
    <t>Camine racord ANB</t>
  </si>
  <si>
    <t>Camine racord ANB inclusiv echipamente monitorizare debit si presiune</t>
  </si>
  <si>
    <t>Aductiune APA NOVA Pantelimon - Branesti</t>
  </si>
  <si>
    <t>Conducta aductiune PEID De 450 mm, asfalt</t>
  </si>
  <si>
    <t>Conducte aductiune PEID De 250 mm, macadam</t>
  </si>
  <si>
    <t>Pantelimon-Dobroesti CJ</t>
  </si>
  <si>
    <t>Instalatie de preparare si dozare KMnO4</t>
  </si>
  <si>
    <t>instalatie dozare clor gazos</t>
  </si>
  <si>
    <t>Instalatie dozare BOPAC</t>
  </si>
  <si>
    <t>Instalatie de preparare si dozare polimer</t>
  </si>
  <si>
    <t>E</t>
  </si>
  <si>
    <t>aductiuni</t>
  </si>
  <si>
    <t>statii de pompare</t>
  </si>
  <si>
    <t>statii de tratare/clorinari</t>
  </si>
  <si>
    <t>rezervoare</t>
  </si>
  <si>
    <t>STATIE DE POMPARE DOMNESTI</t>
  </si>
  <si>
    <t>Statie de clorinare</t>
  </si>
  <si>
    <t xml:space="preserve">Statie noua de clorinare </t>
  </si>
  <si>
    <t>Total statie de pompare</t>
  </si>
  <si>
    <t>Total statie de clorinare</t>
  </si>
  <si>
    <t>Statie de pompare Domnesti</t>
  </si>
  <si>
    <t>ST Dobroesti (Pantelimon)</t>
  </si>
  <si>
    <t>SP aductiune+camin ANB Domnesti</t>
  </si>
  <si>
    <t>Statie de pompare noua Posta (Cernica)</t>
  </si>
  <si>
    <t>Laborator microbilogie</t>
  </si>
  <si>
    <t>Total LOT IV</t>
  </si>
  <si>
    <t>Amenajarea terenului</t>
  </si>
  <si>
    <t>Laborator microbiologie</t>
  </si>
  <si>
    <t>Asigurarea cu utilitati</t>
  </si>
  <si>
    <t>2.1</t>
  </si>
  <si>
    <t>3.3</t>
  </si>
  <si>
    <t>Expertizare tehnica</t>
  </si>
  <si>
    <t>GA Dobroesti</t>
  </si>
  <si>
    <t xml:space="preserve">    
Proiectul regional de dezvoltare a infrastructurii de apa si apa uzata in judetul Ilfov, in perioada 2014-2020
</t>
  </si>
  <si>
    <t xml:space="preserve">    
Proiectul regional de dezvoltare a infrastructurii de apa si apa uzata din judetul Ilfov, in perioada 2014-2020
</t>
  </si>
  <si>
    <t xml:space="preserve">       
Proiectul regional de dezvoltare a infrastructurii de apa si apa uzata din judetul Ilfov, in perioada 2014-2020
</t>
  </si>
  <si>
    <t xml:space="preserve">
Proiectul regional de dezvoltare a infrastructurii de apa si apa uzata din judetul Ilfov, in perioada 2014-2020
</t>
  </si>
  <si>
    <t xml:space="preserve">            
Proiectul regional de dezvoltare a infrastructurii de apa si apa uzata din judetul Ilfov, in perioada 2014-2020
</t>
  </si>
  <si>
    <t xml:space="preserve">  
Proiectul regional de dezvoltare a infrastructurii de apa si apa uzata din judetul Ilfov, in perioada 2014-2020
</t>
  </si>
  <si>
    <t xml:space="preserve"> 
Proiectul regional de dezvoltare a infrastructurii de apa si apa uzata din judetul Ilfov, in perioada 2014-2020
</t>
  </si>
  <si>
    <t xml:space="preserve">   
Proiectul regional de dezvoltare a infrastructurii de apa si apa uzata din judetul Ilfov, in perioada 2014-2020
</t>
  </si>
  <si>
    <t xml:space="preserve">        
Proiectul regional de dezvoltare a infrastructurii de apa si apa uzata din judetul Ilfov, in perioada 2014-2020
</t>
  </si>
  <si>
    <t xml:space="preserve">     
Proiectul regional de dezvoltare a infrastructurii de apa si apa uzata din judetul Ilfov, in perioada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</si>
</sst>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l_e_i_-;\-* #,##0.00\ _l_e_i_-;_-* &quot;-&quot;??\ _l_e_i_-;_-@_-"/>
    <numFmt numFmtId="164" formatCode="_(* #,##0_);_(* \(#,##0\);_(* &quot;-&quot;_);_(@_)"/>
    <numFmt numFmtId="165" formatCode="General_);[Red]\-General_)"/>
    <numFmt numFmtId="166" formatCode="_-* #,##0&quot; DM&quot;_-;\-* #,##0&quot; DM&quot;_-;_-* &quot;-&quot;&quot; DM&quot;_-;_-@_-"/>
    <numFmt numFmtId="167" formatCode="_-* #,##0.00\ _L_E_I_-;\-* #,##0.00\ _L_E_I_-;_-* &quot;-&quot;??\ _L_E_I_-;_-@_-"/>
    <numFmt numFmtId="168" formatCode="_-* #,##0\ _L_E_I_-;\-* #,##0\ _L_E_I_-;_-* &quot;-&quot;??\ _L_E_I_-;_-@_-"/>
    <numFmt numFmtId="169" formatCode="#,##0.000"/>
    <numFmt numFmtId="170" formatCode="#,##0_ ;\-#,##0\ "/>
    <numFmt numFmtId="171" formatCode="_(* #,##0.00_);_(* \(#,##0.00\);_(* &quot;-&quot;??_);_(@_)"/>
    <numFmt numFmtId="172" formatCode="_(* #,##0_);_(* \(#,##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Helv"/>
    </font>
    <font>
      <sz val="8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  <charset val="238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sz val="10"/>
      <color indexed="14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0070C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0" borderId="0"/>
    <xf numFmtId="165" fontId="17" fillId="0" borderId="0"/>
    <xf numFmtId="0" fontId="8" fillId="0" borderId="1" applyNumberFormat="0" applyFill="0" applyAlignment="0" applyProtection="0"/>
    <xf numFmtId="166" fontId="17" fillId="0" borderId="0" applyFont="0" applyFill="0" applyBorder="0" applyAlignment="0" applyProtection="0"/>
    <xf numFmtId="0" fontId="6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3" fillId="0" borderId="0"/>
    <xf numFmtId="0" fontId="29" fillId="0" borderId="0"/>
    <xf numFmtId="43" fontId="29" fillId="0" borderId="0" applyFont="0" applyFill="0" applyBorder="0" applyAlignment="0" applyProtection="0"/>
    <xf numFmtId="0" fontId="6" fillId="0" borderId="0"/>
    <xf numFmtId="0" fontId="6" fillId="0" borderId="0"/>
    <xf numFmtId="171" fontId="7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6" fillId="0" borderId="0" xfId="0" applyFont="1" applyFill="1"/>
    <xf numFmtId="49" fontId="6" fillId="0" borderId="0" xfId="0" applyNumberFormat="1" applyFont="1" applyAlignment="1">
      <alignment horizontal="center" vertical="top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9" fillId="0" borderId="0" xfId="0" applyNumberFormat="1" applyFont="1" applyFill="1" applyAlignment="1">
      <alignment wrapText="1"/>
    </xf>
    <xf numFmtId="3" fontId="9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right"/>
    </xf>
    <xf numFmtId="4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right" vertical="justify"/>
    </xf>
    <xf numFmtId="3" fontId="20" fillId="0" borderId="0" xfId="25" applyNumberFormat="1" applyFont="1" applyAlignment="1">
      <alignment horizontal="center"/>
    </xf>
    <xf numFmtId="49" fontId="9" fillId="0" borderId="10" xfId="25" applyNumberFormat="1" applyFont="1" applyBorder="1" applyAlignment="1">
      <alignment horizontal="center" vertical="center" wrapText="1"/>
    </xf>
    <xf numFmtId="3" fontId="9" fillId="0" borderId="11" xfId="25" applyNumberFormat="1" applyFont="1" applyBorder="1" applyAlignment="1">
      <alignment horizontal="center" vertical="center" wrapText="1"/>
    </xf>
    <xf numFmtId="3" fontId="9" fillId="0" borderId="2" xfId="25" applyNumberFormat="1" applyFont="1" applyBorder="1" applyAlignment="1">
      <alignment horizontal="center" vertical="center"/>
    </xf>
    <xf numFmtId="49" fontId="6" fillId="0" borderId="0" xfId="25" applyNumberFormat="1" applyFont="1" applyAlignment="1">
      <alignment horizontal="center" vertical="top"/>
    </xf>
    <xf numFmtId="3" fontId="6" fillId="0" borderId="0" xfId="25" applyNumberFormat="1" applyFont="1" applyAlignment="1"/>
    <xf numFmtId="3" fontId="6" fillId="0" borderId="0" xfId="25" applyNumberFormat="1" applyFont="1" applyAlignment="1">
      <alignment horizontal="center"/>
    </xf>
    <xf numFmtId="49" fontId="13" fillId="0" borderId="0" xfId="25" applyNumberFormat="1" applyFont="1" applyBorder="1" applyAlignment="1">
      <alignment horizontal="center"/>
    </xf>
    <xf numFmtId="3" fontId="13" fillId="0" borderId="0" xfId="25" applyNumberFormat="1" applyFont="1" applyBorder="1" applyAlignment="1">
      <alignment horizontal="center"/>
    </xf>
    <xf numFmtId="3" fontId="9" fillId="0" borderId="5" xfId="25" applyNumberFormat="1" applyFont="1" applyBorder="1" applyAlignment="1">
      <alignment horizontal="center" vertical="center" wrapText="1"/>
    </xf>
    <xf numFmtId="3" fontId="22" fillId="0" borderId="14" xfId="25" applyNumberFormat="1" applyFont="1" applyBorder="1" applyAlignment="1">
      <alignment horizontal="center" vertical="center" wrapText="1"/>
    </xf>
    <xf numFmtId="3" fontId="22" fillId="0" borderId="15" xfId="25" applyNumberFormat="1" applyFont="1" applyBorder="1" applyAlignment="1">
      <alignment horizontal="center" vertical="center" wrapText="1"/>
    </xf>
    <xf numFmtId="3" fontId="22" fillId="0" borderId="16" xfId="25" applyNumberFormat="1" applyFont="1" applyBorder="1" applyAlignment="1">
      <alignment horizontal="center" vertical="center" wrapText="1"/>
    </xf>
    <xf numFmtId="3" fontId="9" fillId="0" borderId="5" xfId="25" applyNumberFormat="1" applyFont="1" applyFill="1" applyBorder="1" applyAlignment="1">
      <alignment vertical="center"/>
    </xf>
    <xf numFmtId="49" fontId="15" fillId="0" borderId="10" xfId="25" applyNumberFormat="1" applyFont="1" applyFill="1" applyBorder="1" applyAlignment="1">
      <alignment horizontal="center" vertical="center" wrapText="1"/>
    </xf>
    <xf numFmtId="4" fontId="15" fillId="0" borderId="5" xfId="25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right" vertical="center"/>
    </xf>
    <xf numFmtId="4" fontId="23" fillId="0" borderId="0" xfId="0" applyNumberFormat="1" applyFont="1"/>
    <xf numFmtId="3" fontId="15" fillId="0" borderId="20" xfId="0" applyNumberFormat="1" applyFont="1" applyBorder="1" applyAlignment="1">
      <alignment horizontal="right" vertical="center"/>
    </xf>
    <xf numFmtId="3" fontId="19" fillId="0" borderId="0" xfId="25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justify"/>
    </xf>
    <xf numFmtId="1" fontId="15" fillId="0" borderId="10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right" vertical="center"/>
    </xf>
    <xf numFmtId="4" fontId="25" fillId="0" borderId="0" xfId="0" applyNumberFormat="1" applyFont="1" applyFill="1" applyAlignment="1">
      <alignment vertical="center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6" fillId="0" borderId="0" xfId="25" applyFont="1" applyFill="1"/>
    <xf numFmtId="0" fontId="10" fillId="0" borderId="0" xfId="0" applyFont="1"/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center" vertical="top"/>
    </xf>
    <xf numFmtId="4" fontId="15" fillId="0" borderId="7" xfId="25" applyNumberFormat="1" applyFont="1" applyFill="1" applyBorder="1" applyAlignment="1">
      <alignment vertical="center"/>
    </xf>
    <xf numFmtId="4" fontId="0" fillId="0" borderId="0" xfId="0" applyNumberFormat="1"/>
    <xf numFmtId="3" fontId="9" fillId="0" borderId="3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right" vertical="center"/>
    </xf>
    <xf numFmtId="4" fontId="16" fillId="0" borderId="20" xfId="0" applyNumberFormat="1" applyFont="1" applyBorder="1" applyAlignment="1">
      <alignment horizontal="right" vertical="center"/>
    </xf>
    <xf numFmtId="49" fontId="15" fillId="0" borderId="34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3" fontId="6" fillId="0" borderId="0" xfId="29" applyNumberFormat="1" applyFont="1" applyAlignment="1">
      <alignment horizontal="center" vertical="top" wrapText="1"/>
    </xf>
    <xf numFmtId="3" fontId="6" fillId="0" borderId="0" xfId="29" applyNumberFormat="1" applyFont="1" applyAlignment="1">
      <alignment horizontal="center" vertical="top"/>
    </xf>
    <xf numFmtId="3" fontId="26" fillId="0" borderId="0" xfId="29" applyNumberFormat="1" applyFont="1" applyFill="1"/>
    <xf numFmtId="0" fontId="6" fillId="0" borderId="0" xfId="29" applyFont="1" applyFill="1"/>
    <xf numFmtId="0" fontId="6" fillId="0" borderId="0" xfId="29"/>
    <xf numFmtId="3" fontId="12" fillId="0" borderId="0" xfId="29" applyNumberFormat="1" applyFont="1" applyAlignment="1">
      <alignment horizontal="right"/>
    </xf>
    <xf numFmtId="3" fontId="12" fillId="0" borderId="0" xfId="29" applyNumberFormat="1" applyFont="1" applyAlignment="1">
      <alignment horizontal="center"/>
    </xf>
    <xf numFmtId="3" fontId="13" fillId="0" borderId="0" xfId="29" applyNumberFormat="1" applyFont="1" applyBorder="1" applyAlignment="1">
      <alignment horizontal="center"/>
    </xf>
    <xf numFmtId="49" fontId="13" fillId="0" borderId="0" xfId="29" applyNumberFormat="1" applyFont="1" applyBorder="1" applyAlignment="1">
      <alignment horizontal="center"/>
    </xf>
    <xf numFmtId="3" fontId="27" fillId="0" borderId="0" xfId="29" applyNumberFormat="1" applyFont="1" applyFill="1" applyAlignment="1">
      <alignment vertical="center"/>
    </xf>
    <xf numFmtId="0" fontId="9" fillId="0" borderId="0" xfId="29" applyFont="1" applyFill="1" applyAlignment="1">
      <alignment vertical="center"/>
    </xf>
    <xf numFmtId="0" fontId="10" fillId="0" borderId="0" xfId="29" applyFont="1" applyAlignment="1">
      <alignment vertical="center"/>
    </xf>
    <xf numFmtId="3" fontId="9" fillId="0" borderId="5" xfId="29" applyNumberFormat="1" applyFont="1" applyBorder="1" applyAlignment="1">
      <alignment horizontal="center" vertical="center" wrapText="1"/>
    </xf>
    <xf numFmtId="3" fontId="9" fillId="0" borderId="4" xfId="29" applyNumberFormat="1" applyFont="1" applyBorder="1" applyAlignment="1">
      <alignment horizontal="center" vertical="center"/>
    </xf>
    <xf numFmtId="49" fontId="9" fillId="0" borderId="2" xfId="29" applyNumberFormat="1" applyFont="1" applyBorder="1" applyAlignment="1">
      <alignment horizontal="center" vertical="center" wrapText="1"/>
    </xf>
    <xf numFmtId="49" fontId="9" fillId="0" borderId="5" xfId="29" applyNumberFormat="1" applyFont="1" applyBorder="1" applyAlignment="1">
      <alignment horizontal="center" vertical="center" wrapText="1"/>
    </xf>
    <xf numFmtId="0" fontId="14" fillId="0" borderId="0" xfId="29" applyFont="1" applyAlignment="1">
      <alignment vertical="center"/>
    </xf>
    <xf numFmtId="3" fontId="9" fillId="0" borderId="3" xfId="29" applyNumberFormat="1" applyFont="1" applyBorder="1" applyAlignment="1">
      <alignment horizontal="left" vertical="center" wrapText="1"/>
    </xf>
    <xf numFmtId="1" fontId="9" fillId="0" borderId="2" xfId="29" applyNumberFormat="1" applyFont="1" applyBorder="1" applyAlignment="1">
      <alignment horizontal="center" vertical="center" wrapText="1"/>
    </xf>
    <xf numFmtId="4" fontId="9" fillId="0" borderId="2" xfId="29" applyNumberFormat="1" applyFont="1" applyBorder="1" applyAlignment="1">
      <alignment horizontal="center" vertical="center" wrapText="1"/>
    </xf>
    <xf numFmtId="4" fontId="6" fillId="0" borderId="2" xfId="29" applyNumberFormat="1" applyFont="1" applyBorder="1" applyAlignment="1">
      <alignment horizontal="center"/>
    </xf>
    <xf numFmtId="49" fontId="15" fillId="0" borderId="10" xfId="29" applyNumberFormat="1" applyFont="1" applyFill="1" applyBorder="1" applyAlignment="1">
      <alignment horizontal="center" vertical="center" wrapText="1"/>
    </xf>
    <xf numFmtId="0" fontId="6" fillId="0" borderId="2" xfId="29" applyFont="1" applyBorder="1" applyAlignment="1">
      <alignment horizontal="left" vertical="center" wrapText="1"/>
    </xf>
    <xf numFmtId="0" fontId="15" fillId="0" borderId="0" xfId="29" applyFont="1" applyFill="1" applyAlignment="1">
      <alignment vertical="center"/>
    </xf>
    <xf numFmtId="0" fontId="15" fillId="0" borderId="0" xfId="29" applyFont="1" applyAlignment="1">
      <alignment vertical="center"/>
    </xf>
    <xf numFmtId="3" fontId="15" fillId="0" borderId="0" xfId="29" applyNumberFormat="1" applyFont="1" applyFill="1" applyAlignment="1">
      <alignment vertical="center"/>
    </xf>
    <xf numFmtId="3" fontId="15" fillId="0" borderId="3" xfId="29" applyNumberFormat="1" applyFont="1" applyFill="1" applyBorder="1" applyAlignment="1">
      <alignment horizontal="left" vertical="center" wrapText="1"/>
    </xf>
    <xf numFmtId="1" fontId="15" fillId="0" borderId="2" xfId="29" applyNumberFormat="1" applyFont="1" applyBorder="1" applyAlignment="1">
      <alignment horizontal="center" vertical="center"/>
    </xf>
    <xf numFmtId="49" fontId="15" fillId="0" borderId="34" xfId="29" applyNumberFormat="1" applyFont="1" applyFill="1" applyBorder="1" applyAlignment="1">
      <alignment horizontal="left" vertical="center" wrapText="1"/>
    </xf>
    <xf numFmtId="0" fontId="16" fillId="0" borderId="20" xfId="29" applyFont="1" applyBorder="1" applyAlignment="1">
      <alignment horizontal="right" vertical="center"/>
    </xf>
    <xf numFmtId="3" fontId="15" fillId="0" borderId="20" xfId="29" applyNumberFormat="1" applyFont="1" applyBorder="1" applyAlignment="1">
      <alignment horizontal="right" vertical="center"/>
    </xf>
    <xf numFmtId="1" fontId="15" fillId="0" borderId="20" xfId="29" applyNumberFormat="1" applyFont="1" applyBorder="1" applyAlignment="1">
      <alignment horizontal="center" vertical="center"/>
    </xf>
    <xf numFmtId="3" fontId="15" fillId="0" borderId="20" xfId="29" applyNumberFormat="1" applyFont="1" applyBorder="1" applyAlignment="1">
      <alignment horizontal="center" vertical="center"/>
    </xf>
    <xf numFmtId="4" fontId="16" fillId="0" borderId="20" xfId="29" applyNumberFormat="1" applyFont="1" applyBorder="1" applyAlignment="1">
      <alignment horizontal="right" vertical="center"/>
    </xf>
    <xf numFmtId="4" fontId="25" fillId="0" borderId="0" xfId="29" applyNumberFormat="1" applyFont="1" applyFill="1" applyAlignment="1">
      <alignment vertical="center"/>
    </xf>
    <xf numFmtId="49" fontId="15" fillId="0" borderId="0" xfId="29" applyNumberFormat="1" applyFont="1" applyFill="1" applyBorder="1" applyAlignment="1">
      <alignment horizontal="center" vertical="center" wrapText="1"/>
    </xf>
    <xf numFmtId="0" fontId="16" fillId="0" borderId="0" xfId="29" applyFont="1" applyAlignment="1">
      <alignment horizontal="center" vertical="center"/>
    </xf>
    <xf numFmtId="3" fontId="15" fillId="0" borderId="0" xfId="29" applyNumberFormat="1" applyFont="1" applyBorder="1" applyAlignment="1">
      <alignment horizontal="right" vertical="center"/>
    </xf>
    <xf numFmtId="3" fontId="15" fillId="0" borderId="0" xfId="29" applyNumberFormat="1" applyFont="1" applyBorder="1" applyAlignment="1">
      <alignment horizontal="center" vertical="center"/>
    </xf>
    <xf numFmtId="3" fontId="6" fillId="0" borderId="0" xfId="29" applyNumberFormat="1" applyFont="1" applyAlignment="1">
      <alignment horizontal="center"/>
    </xf>
    <xf numFmtId="49" fontId="6" fillId="0" borderId="0" xfId="29" applyNumberFormat="1" applyFont="1" applyAlignment="1">
      <alignment horizontal="center" vertical="top"/>
    </xf>
    <xf numFmtId="3" fontId="6" fillId="0" borderId="0" xfId="29" applyNumberFormat="1" applyFont="1" applyAlignment="1"/>
    <xf numFmtId="3" fontId="27" fillId="0" borderId="0" xfId="29" applyNumberFormat="1" applyFont="1" applyFill="1" applyAlignment="1">
      <alignment wrapText="1"/>
    </xf>
    <xf numFmtId="4" fontId="27" fillId="0" borderId="0" xfId="25" applyNumberFormat="1" applyFont="1" applyFill="1" applyAlignment="1">
      <alignment vertical="center"/>
    </xf>
    <xf numFmtId="3" fontId="28" fillId="0" borderId="0" xfId="29" applyNumberFormat="1" applyFont="1" applyAlignment="1">
      <alignment horizontal="center"/>
    </xf>
    <xf numFmtId="3" fontId="10" fillId="0" borderId="0" xfId="29" applyNumberFormat="1" applyFont="1" applyAlignment="1">
      <alignment horizontal="center"/>
    </xf>
    <xf numFmtId="3" fontId="6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horizontal="center"/>
    </xf>
    <xf numFmtId="1" fontId="15" fillId="0" borderId="20" xfId="0" applyNumberFormat="1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15" fillId="0" borderId="2" xfId="34" applyFont="1" applyBorder="1" applyAlignment="1">
      <alignment horizontal="center" vertical="top"/>
    </xf>
    <xf numFmtId="3" fontId="15" fillId="0" borderId="2" xfId="34" applyNumberFormat="1" applyFont="1" applyBorder="1" applyAlignment="1">
      <alignment horizontal="center" vertical="top" wrapText="1"/>
    </xf>
    <xf numFmtId="3" fontId="11" fillId="0" borderId="0" xfId="29" applyNumberFormat="1" applyFont="1" applyAlignment="1">
      <alignment horizontal="center"/>
    </xf>
    <xf numFmtId="3" fontId="6" fillId="0" borderId="0" xfId="29" applyNumberFormat="1" applyFont="1" applyAlignment="1">
      <alignment vertical="top" wrapText="1"/>
    </xf>
    <xf numFmtId="0" fontId="9" fillId="0" borderId="0" xfId="29" applyFont="1" applyFill="1" applyBorder="1" applyAlignment="1">
      <alignment vertical="center"/>
    </xf>
    <xf numFmtId="3" fontId="15" fillId="0" borderId="0" xfId="29" applyNumberFormat="1" applyFont="1" applyFill="1" applyBorder="1" applyAlignment="1">
      <alignment horizontal="left" vertical="center" wrapText="1"/>
    </xf>
    <xf numFmtId="3" fontId="11" fillId="0" borderId="0" xfId="29" applyNumberFormat="1" applyFont="1" applyAlignment="1"/>
    <xf numFmtId="0" fontId="15" fillId="0" borderId="0" xfId="29" applyFont="1" applyBorder="1" applyAlignment="1">
      <alignment vertical="center"/>
    </xf>
    <xf numFmtId="49" fontId="15" fillId="0" borderId="10" xfId="29" applyNumberFormat="1" applyFont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 wrapText="1"/>
    </xf>
    <xf numFmtId="49" fontId="15" fillId="0" borderId="2" xfId="29" applyNumberFormat="1" applyFont="1" applyBorder="1" applyAlignment="1">
      <alignment horizontal="center" vertical="center" wrapText="1"/>
    </xf>
    <xf numFmtId="0" fontId="6" fillId="0" borderId="2" xfId="29" applyFont="1" applyFill="1" applyBorder="1" applyAlignment="1">
      <alignment horizontal="center" vertical="center" wrapText="1"/>
    </xf>
    <xf numFmtId="0" fontId="15" fillId="0" borderId="0" xfId="29" applyFont="1" applyFill="1" applyBorder="1" applyAlignment="1">
      <alignment vertical="center"/>
    </xf>
    <xf numFmtId="164" fontId="9" fillId="0" borderId="0" xfId="29" applyNumberFormat="1" applyFont="1" applyFill="1" applyAlignment="1">
      <alignment wrapText="1"/>
    </xf>
    <xf numFmtId="3" fontId="30" fillId="0" borderId="0" xfId="29" applyNumberFormat="1" applyFont="1" applyAlignment="1">
      <alignment horizontal="center"/>
    </xf>
    <xf numFmtId="4" fontId="15" fillId="0" borderId="0" xfId="29" applyNumberFormat="1" applyFont="1" applyFill="1" applyAlignment="1">
      <alignment vertical="center"/>
    </xf>
    <xf numFmtId="4" fontId="15" fillId="0" borderId="2" xfId="29" applyNumberFormat="1" applyFont="1" applyBorder="1" applyAlignment="1">
      <alignment horizontal="center" vertical="center"/>
    </xf>
    <xf numFmtId="4" fontId="15" fillId="0" borderId="5" xfId="29" applyNumberFormat="1" applyFont="1" applyBorder="1" applyAlignment="1">
      <alignment horizontal="center" vertical="center"/>
    </xf>
    <xf numFmtId="0" fontId="15" fillId="0" borderId="2" xfId="29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3" fontId="0" fillId="0" borderId="2" xfId="0" applyNumberFormat="1" applyBorder="1"/>
    <xf numFmtId="172" fontId="0" fillId="0" borderId="2" xfId="38" applyNumberFormat="1" applyFont="1" applyBorder="1"/>
    <xf numFmtId="3" fontId="10" fillId="0" borderId="2" xfId="38" applyNumberFormat="1" applyFont="1" applyBorder="1"/>
    <xf numFmtId="0" fontId="0" fillId="0" borderId="2" xfId="0" applyBorder="1" applyAlignment="1">
      <alignment horizontal="center"/>
    </xf>
    <xf numFmtId="49" fontId="6" fillId="0" borderId="2" xfId="29" applyNumberFormat="1" applyFont="1" applyBorder="1" applyAlignment="1">
      <alignment horizontal="center" vertical="top"/>
    </xf>
    <xf numFmtId="3" fontId="6" fillId="0" borderId="2" xfId="29" applyNumberFormat="1" applyFont="1" applyBorder="1" applyAlignment="1"/>
    <xf numFmtId="3" fontId="6" fillId="0" borderId="2" xfId="29" applyNumberFormat="1" applyFont="1" applyBorder="1" applyAlignment="1">
      <alignment horizontal="center"/>
    </xf>
    <xf numFmtId="3" fontId="10" fillId="0" borderId="2" xfId="29" applyNumberFormat="1" applyFont="1" applyBorder="1" applyAlignment="1">
      <alignment horizontal="center"/>
    </xf>
    <xf numFmtId="3" fontId="32" fillId="20" borderId="0" xfId="29" applyNumberFormat="1" applyFont="1" applyFill="1" applyAlignment="1"/>
    <xf numFmtId="0" fontId="6" fillId="0" borderId="35" xfId="0" applyFont="1" applyFill="1" applyBorder="1"/>
    <xf numFmtId="0" fontId="0" fillId="0" borderId="35" xfId="0" applyFill="1" applyBorder="1" applyAlignment="1">
      <alignment horizontal="center"/>
    </xf>
    <xf numFmtId="3" fontId="0" fillId="0" borderId="35" xfId="0" applyNumberFormat="1" applyFill="1" applyBorder="1"/>
    <xf numFmtId="3" fontId="26" fillId="0" borderId="0" xfId="29" applyNumberFormat="1" applyFont="1" applyAlignment="1">
      <alignment horizontal="center"/>
    </xf>
    <xf numFmtId="4" fontId="30" fillId="0" borderId="0" xfId="29" applyNumberFormat="1" applyFont="1" applyFill="1"/>
    <xf numFmtId="4" fontId="26" fillId="0" borderId="0" xfId="29" applyNumberFormat="1" applyFont="1" applyBorder="1" applyAlignment="1">
      <alignment horizontal="right" vertical="center"/>
    </xf>
    <xf numFmtId="4" fontId="26" fillId="0" borderId="0" xfId="29" applyNumberFormat="1" applyFon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left" vertical="center"/>
    </xf>
    <xf numFmtId="3" fontId="9" fillId="0" borderId="38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vertical="center"/>
    </xf>
    <xf numFmtId="4" fontId="27" fillId="0" borderId="0" xfId="0" applyNumberFormat="1" applyFont="1" applyFill="1" applyAlignment="1">
      <alignment vertical="center"/>
    </xf>
    <xf numFmtId="3" fontId="36" fillId="0" borderId="0" xfId="0" applyNumberFormat="1" applyFont="1" applyAlignment="1">
      <alignment vertical="center"/>
    </xf>
    <xf numFmtId="3" fontId="9" fillId="0" borderId="0" xfId="0" applyNumberFormat="1" applyFont="1" applyFill="1" applyAlignment="1">
      <alignment vertical="center"/>
    </xf>
    <xf numFmtId="4" fontId="14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10" fillId="0" borderId="0" xfId="25" applyFont="1" applyFill="1"/>
    <xf numFmtId="49" fontId="10" fillId="0" borderId="0" xfId="25" applyNumberFormat="1" applyFont="1" applyAlignment="1">
      <alignment horizontal="right"/>
    </xf>
    <xf numFmtId="3" fontId="10" fillId="0" borderId="0" xfId="25" applyNumberFormat="1" applyFont="1" applyAlignment="1">
      <alignment horizontal="right"/>
    </xf>
    <xf numFmtId="0" fontId="10" fillId="0" borderId="2" xfId="25" applyFont="1" applyFill="1" applyBorder="1" applyAlignment="1">
      <alignment vertical="center"/>
    </xf>
    <xf numFmtId="3" fontId="10" fillId="0" borderId="2" xfId="25" applyNumberFormat="1" applyFont="1" applyBorder="1" applyAlignment="1">
      <alignment horizontal="right"/>
    </xf>
    <xf numFmtId="0" fontId="10" fillId="0" borderId="2" xfId="25" applyFont="1" applyFill="1" applyBorder="1" applyAlignment="1">
      <alignment horizontal="left" vertical="center"/>
    </xf>
    <xf numFmtId="3" fontId="6" fillId="0" borderId="0" xfId="29" applyNumberFormat="1" applyFont="1" applyAlignment="1">
      <alignment horizontal="right"/>
    </xf>
    <xf numFmtId="4" fontId="10" fillId="0" borderId="2" xfId="25" applyNumberFormat="1" applyFont="1" applyBorder="1" applyAlignment="1">
      <alignment horizontal="right"/>
    </xf>
    <xf numFmtId="4" fontId="6" fillId="0" borderId="0" xfId="29" applyNumberFormat="1" applyFont="1" applyAlignment="1">
      <alignment horizontal="right"/>
    </xf>
    <xf numFmtId="4" fontId="6" fillId="0" borderId="0" xfId="29" applyNumberFormat="1" applyFont="1" applyAlignment="1">
      <alignment horizontal="center"/>
    </xf>
    <xf numFmtId="4" fontId="15" fillId="0" borderId="2" xfId="29" applyNumberFormat="1" applyFont="1" applyBorder="1" applyAlignment="1">
      <alignment horizontal="center"/>
    </xf>
    <xf numFmtId="0" fontId="15" fillId="0" borderId="2" xfId="31" applyFont="1" applyFill="1" applyBorder="1" applyAlignment="1">
      <alignment horizontal="left" vertical="center" wrapText="1"/>
    </xf>
    <xf numFmtId="0" fontId="15" fillId="0" borderId="2" xfId="31" applyNumberFormat="1" applyFont="1" applyFill="1" applyBorder="1" applyAlignment="1">
      <alignment horizontal="center" vertical="center" wrapText="1"/>
    </xf>
    <xf numFmtId="4" fontId="15" fillId="0" borderId="5" xfId="29" applyNumberFormat="1" applyFont="1" applyBorder="1" applyAlignment="1">
      <alignment vertical="center"/>
    </xf>
    <xf numFmtId="170" fontId="15" fillId="0" borderId="2" xfId="30" applyNumberFormat="1" applyFont="1" applyBorder="1" applyAlignment="1">
      <alignment horizontal="center" wrapText="1"/>
    </xf>
    <xf numFmtId="4" fontId="16" fillId="0" borderId="39" xfId="29" applyNumberFormat="1" applyFont="1" applyBorder="1" applyAlignment="1">
      <alignment horizontal="right" vertical="center"/>
    </xf>
    <xf numFmtId="170" fontId="15" fillId="0" borderId="2" xfId="30" applyNumberFormat="1" applyFont="1" applyBorder="1" applyAlignment="1">
      <alignment horizontal="center" vertical="center" wrapText="1"/>
    </xf>
    <xf numFmtId="3" fontId="15" fillId="0" borderId="2" xfId="30" applyNumberFormat="1" applyFont="1" applyBorder="1" applyAlignment="1">
      <alignment horizontal="center" vertical="center" wrapText="1"/>
    </xf>
    <xf numFmtId="3" fontId="15" fillId="0" borderId="2" xfId="31" applyNumberFormat="1" applyFont="1" applyFill="1" applyBorder="1" applyAlignment="1">
      <alignment horizontal="center" vertical="center" wrapText="1"/>
    </xf>
    <xf numFmtId="0" fontId="15" fillId="0" borderId="2" xfId="29" applyFont="1" applyFill="1" applyBorder="1" applyAlignment="1">
      <alignment vertical="center" wrapText="1"/>
    </xf>
    <xf numFmtId="0" fontId="15" fillId="0" borderId="2" xfId="29" applyFont="1" applyFill="1" applyBorder="1" applyAlignment="1">
      <alignment horizontal="center" vertical="center" wrapText="1"/>
    </xf>
    <xf numFmtId="1" fontId="15" fillId="0" borderId="2" xfId="30" applyNumberFormat="1" applyFont="1" applyBorder="1" applyAlignment="1">
      <alignment horizontal="center" wrapText="1"/>
    </xf>
    <xf numFmtId="1" fontId="15" fillId="0" borderId="2" xfId="31" applyNumberFormat="1" applyFont="1" applyFill="1" applyBorder="1" applyAlignment="1">
      <alignment horizontal="center" wrapText="1"/>
    </xf>
    <xf numFmtId="0" fontId="15" fillId="0" borderId="3" xfId="29" applyFont="1" applyBorder="1" applyAlignment="1">
      <alignment horizontal="left" vertical="center" wrapText="1"/>
    </xf>
    <xf numFmtId="1" fontId="15" fillId="0" borderId="2" xfId="30" applyNumberFormat="1" applyFont="1" applyBorder="1" applyAlignment="1">
      <alignment horizontal="center" vertical="center" wrapText="1"/>
    </xf>
    <xf numFmtId="0" fontId="15" fillId="0" borderId="2" xfId="34" applyFont="1" applyBorder="1" applyAlignment="1">
      <alignment horizontal="left" vertical="top" wrapText="1"/>
    </xf>
    <xf numFmtId="169" fontId="15" fillId="0" borderId="2" xfId="34" applyNumberFormat="1" applyFont="1" applyFill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right" vertical="justify"/>
    </xf>
    <xf numFmtId="4" fontId="16" fillId="0" borderId="39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9" fontId="15" fillId="0" borderId="4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4" fontId="15" fillId="0" borderId="24" xfId="29" applyNumberFormat="1" applyFont="1" applyBorder="1" applyAlignment="1">
      <alignment horizontal="right" vertical="center"/>
    </xf>
    <xf numFmtId="3" fontId="31" fillId="0" borderId="0" xfId="29" applyNumberFormat="1" applyFont="1" applyAlignment="1">
      <alignment horizontal="center"/>
    </xf>
    <xf numFmtId="0" fontId="9" fillId="0" borderId="2" xfId="29" applyFont="1" applyFill="1" applyBorder="1" applyAlignment="1">
      <alignment vertical="center" wrapText="1"/>
    </xf>
    <xf numFmtId="4" fontId="9" fillId="0" borderId="2" xfId="29" applyNumberFormat="1" applyFont="1" applyBorder="1" applyAlignment="1">
      <alignment horizontal="right" vertical="center"/>
    </xf>
    <xf numFmtId="49" fontId="15" fillId="0" borderId="0" xfId="29" applyNumberFormat="1" applyFont="1" applyFill="1" applyBorder="1" applyAlignment="1">
      <alignment horizontal="left" vertical="center" wrapText="1"/>
    </xf>
    <xf numFmtId="0" fontId="16" fillId="0" borderId="0" xfId="29" applyFont="1" applyBorder="1" applyAlignment="1">
      <alignment horizontal="right" vertical="center"/>
    </xf>
    <xf numFmtId="1" fontId="15" fillId="0" borderId="0" xfId="29" applyNumberFormat="1" applyFont="1" applyBorder="1" applyAlignment="1">
      <alignment horizontal="center" vertical="center"/>
    </xf>
    <xf numFmtId="4" fontId="16" fillId="0" borderId="0" xfId="29" applyNumberFormat="1" applyFont="1" applyBorder="1" applyAlignment="1">
      <alignment horizontal="right" vertical="center"/>
    </xf>
    <xf numFmtId="168" fontId="15" fillId="0" borderId="2" xfId="30" applyNumberFormat="1" applyFont="1" applyBorder="1" applyAlignment="1">
      <alignment wrapText="1"/>
    </xf>
    <xf numFmtId="0" fontId="6" fillId="0" borderId="0" xfId="0" applyFont="1"/>
    <xf numFmtId="3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/>
    <xf numFmtId="0" fontId="10" fillId="0" borderId="2" xfId="29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/>
    <xf numFmtId="3" fontId="15" fillId="0" borderId="35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4" fontId="9" fillId="0" borderId="35" xfId="0" applyNumberFormat="1" applyFont="1" applyBorder="1" applyAlignment="1">
      <alignment horizontal="right" vertical="center"/>
    </xf>
    <xf numFmtId="4" fontId="9" fillId="0" borderId="4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 wrapText="1"/>
    </xf>
    <xf numFmtId="3" fontId="15" fillId="0" borderId="0" xfId="29" applyNumberFormat="1" applyFont="1" applyBorder="1" applyAlignment="1">
      <alignment vertical="center"/>
    </xf>
    <xf numFmtId="3" fontId="15" fillId="0" borderId="2" xfId="29" applyNumberFormat="1" applyFont="1" applyBorder="1" applyAlignment="1">
      <alignment vertical="center"/>
    </xf>
    <xf numFmtId="49" fontId="6" fillId="0" borderId="0" xfId="29" applyNumberFormat="1" applyFont="1" applyAlignment="1"/>
    <xf numFmtId="3" fontId="32" fillId="0" borderId="0" xfId="29" applyNumberFormat="1" applyFont="1" applyAlignment="1">
      <alignment horizontal="center"/>
    </xf>
    <xf numFmtId="0" fontId="6" fillId="0" borderId="2" xfId="29" applyFont="1" applyBorder="1"/>
    <xf numFmtId="3" fontId="32" fillId="0" borderId="2" xfId="29" applyNumberFormat="1" applyFont="1" applyBorder="1" applyAlignment="1">
      <alignment horizontal="center"/>
    </xf>
    <xf numFmtId="4" fontId="15" fillId="0" borderId="2" xfId="29" applyNumberFormat="1" applyFont="1" applyFill="1" applyBorder="1" applyAlignment="1">
      <alignment horizontal="right" vertical="center"/>
    </xf>
    <xf numFmtId="3" fontId="15" fillId="0" borderId="2" xfId="29" applyNumberFormat="1" applyFont="1" applyFill="1" applyBorder="1" applyAlignment="1">
      <alignment horizontal="center" vertical="center"/>
    </xf>
    <xf numFmtId="1" fontId="15" fillId="0" borderId="2" xfId="30" applyNumberFormat="1" applyFont="1" applyFill="1" applyBorder="1" applyAlignment="1">
      <alignment horizontal="center" vertical="center" wrapText="1"/>
    </xf>
    <xf numFmtId="4" fontId="15" fillId="0" borderId="5" xfId="29" applyNumberFormat="1" applyFont="1" applyFill="1" applyBorder="1" applyAlignment="1">
      <alignment horizontal="right" vertical="center"/>
    </xf>
    <xf numFmtId="1" fontId="15" fillId="0" borderId="2" xfId="29" applyNumberFormat="1" applyFont="1" applyFill="1" applyBorder="1" applyAlignment="1">
      <alignment horizontal="center" vertical="center"/>
    </xf>
    <xf numFmtId="4" fontId="15" fillId="0" borderId="5" xfId="29" applyNumberFormat="1" applyFont="1" applyBorder="1" applyAlignment="1">
      <alignment horizontal="right" vertical="center"/>
    </xf>
    <xf numFmtId="3" fontId="15" fillId="0" borderId="2" xfId="29" applyNumberFormat="1" applyFont="1" applyBorder="1" applyAlignment="1">
      <alignment horizontal="center" vertical="center"/>
    </xf>
    <xf numFmtId="0" fontId="15" fillId="0" borderId="2" xfId="29" applyFont="1" applyBorder="1" applyAlignment="1">
      <alignment horizontal="left" vertical="center" wrapText="1"/>
    </xf>
    <xf numFmtId="0" fontId="15" fillId="0" borderId="2" xfId="30" applyNumberFormat="1" applyFont="1" applyBorder="1" applyAlignment="1">
      <alignment horizontal="center" vertical="center" wrapText="1"/>
    </xf>
    <xf numFmtId="4" fontId="15" fillId="0" borderId="2" xfId="29" applyNumberFormat="1" applyFont="1" applyBorder="1" applyAlignment="1">
      <alignment horizontal="right" vertical="center"/>
    </xf>
    <xf numFmtId="4" fontId="15" fillId="0" borderId="2" xfId="29" applyNumberFormat="1" applyFont="1" applyBorder="1" applyAlignment="1">
      <alignment vertical="center"/>
    </xf>
    <xf numFmtId="49" fontId="9" fillId="0" borderId="10" xfId="29" applyNumberFormat="1" applyFont="1" applyBorder="1" applyAlignment="1">
      <alignment horizontal="center" vertical="center" wrapText="1"/>
    </xf>
    <xf numFmtId="3" fontId="9" fillId="0" borderId="2" xfId="29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5" xfId="29" applyNumberFormat="1" applyFont="1" applyBorder="1" applyAlignment="1">
      <alignment horizontal="right" vertical="center"/>
    </xf>
    <xf numFmtId="49" fontId="15" fillId="0" borderId="43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1" fontId="15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9" fillId="0" borderId="17" xfId="25" applyNumberFormat="1" applyFont="1" applyFill="1" applyBorder="1" applyAlignment="1">
      <alignment horizontal="left" vertical="center"/>
    </xf>
    <xf numFmtId="3" fontId="9" fillId="0" borderId="3" xfId="25" applyNumberFormat="1" applyFont="1" applyFill="1" applyBorder="1" applyAlignment="1">
      <alignment horizontal="left" vertical="center"/>
    </xf>
    <xf numFmtId="3" fontId="9" fillId="0" borderId="18" xfId="25" applyNumberFormat="1" applyFont="1" applyFill="1" applyBorder="1" applyAlignment="1">
      <alignment horizontal="left" vertical="center"/>
    </xf>
    <xf numFmtId="3" fontId="9" fillId="0" borderId="21" xfId="25" applyNumberFormat="1" applyFont="1" applyFill="1" applyBorder="1" applyAlignment="1">
      <alignment horizontal="left" vertical="center"/>
    </xf>
    <xf numFmtId="3" fontId="21" fillId="0" borderId="0" xfId="25" applyNumberFormat="1" applyFont="1" applyAlignment="1">
      <alignment horizontal="center"/>
    </xf>
    <xf numFmtId="49" fontId="9" fillId="0" borderId="8" xfId="25" applyNumberFormat="1" applyFont="1" applyBorder="1" applyAlignment="1">
      <alignment horizontal="center" vertical="center" wrapText="1"/>
    </xf>
    <xf numFmtId="49" fontId="9" fillId="0" borderId="10" xfId="25" applyNumberFormat="1" applyFont="1" applyBorder="1" applyAlignment="1">
      <alignment horizontal="center" vertical="center" wrapText="1"/>
    </xf>
    <xf numFmtId="49" fontId="9" fillId="0" borderId="19" xfId="25" applyNumberFormat="1" applyFont="1" applyBorder="1" applyAlignment="1">
      <alignment horizontal="center" vertical="center" wrapText="1"/>
    </xf>
    <xf numFmtId="3" fontId="9" fillId="0" borderId="9" xfId="25" applyNumberFormat="1" applyFont="1" applyBorder="1" applyAlignment="1">
      <alignment horizontal="center" vertical="center" wrapText="1"/>
    </xf>
    <xf numFmtId="3" fontId="9" fillId="0" borderId="2" xfId="25" applyNumberFormat="1" applyFont="1" applyBorder="1" applyAlignment="1">
      <alignment horizontal="center" vertical="center" wrapText="1"/>
    </xf>
    <xf numFmtId="3" fontId="9" fillId="0" borderId="13" xfId="25" applyNumberFormat="1" applyFont="1" applyBorder="1" applyAlignment="1">
      <alignment horizontal="center" vertical="center" wrapText="1"/>
    </xf>
    <xf numFmtId="3" fontId="9" fillId="0" borderId="22" xfId="25" applyNumberFormat="1" applyFont="1" applyBorder="1" applyAlignment="1">
      <alignment horizontal="center" vertical="center" wrapText="1"/>
    </xf>
    <xf numFmtId="3" fontId="9" fillId="0" borderId="23" xfId="25" applyNumberFormat="1" applyFont="1" applyBorder="1" applyAlignment="1">
      <alignment horizontal="center" vertical="center" wrapText="1"/>
    </xf>
    <xf numFmtId="3" fontId="9" fillId="0" borderId="17" xfId="25" applyNumberFormat="1" applyFont="1" applyFill="1" applyBorder="1" applyAlignment="1">
      <alignment horizontal="left" vertical="center" wrapText="1"/>
    </xf>
    <xf numFmtId="3" fontId="9" fillId="0" borderId="3" xfId="25" applyNumberFormat="1" applyFont="1" applyFill="1" applyBorder="1" applyAlignment="1">
      <alignment horizontal="left" vertical="center" wrapText="1"/>
    </xf>
    <xf numFmtId="3" fontId="9" fillId="0" borderId="24" xfId="25" applyNumberFormat="1" applyFont="1" applyFill="1" applyBorder="1" applyAlignment="1">
      <alignment horizontal="left" vertical="center" wrapText="1"/>
    </xf>
    <xf numFmtId="3" fontId="9" fillId="0" borderId="4" xfId="25" applyNumberFormat="1" applyFont="1" applyFill="1" applyBorder="1" applyAlignment="1">
      <alignment horizontal="left" vertical="center" wrapText="1"/>
    </xf>
    <xf numFmtId="3" fontId="9" fillId="0" borderId="31" xfId="29" applyNumberFormat="1" applyFont="1" applyBorder="1" applyAlignment="1">
      <alignment horizontal="center" vertical="center" wrapText="1"/>
    </xf>
    <xf numFmtId="3" fontId="9" fillId="0" borderId="16" xfId="29" applyNumberFormat="1" applyFont="1" applyBorder="1" applyAlignment="1">
      <alignment horizontal="center" vertical="center" wrapText="1"/>
    </xf>
    <xf numFmtId="3" fontId="6" fillId="0" borderId="0" xfId="29" applyNumberFormat="1" applyFont="1" applyAlignment="1">
      <alignment horizontal="left" vertical="center" wrapText="1"/>
    </xf>
    <xf numFmtId="3" fontId="6" fillId="0" borderId="0" xfId="29" applyNumberFormat="1" applyFont="1" applyAlignment="1">
      <alignment horizontal="right" vertical="top" wrapText="1"/>
    </xf>
    <xf numFmtId="3" fontId="11" fillId="0" borderId="0" xfId="29" applyNumberFormat="1" applyFont="1" applyAlignment="1">
      <alignment horizontal="center"/>
    </xf>
    <xf numFmtId="49" fontId="9" fillId="0" borderId="8" xfId="29" applyNumberFormat="1" applyFont="1" applyBorder="1" applyAlignment="1">
      <alignment horizontal="center" vertical="center" wrapText="1"/>
    </xf>
    <xf numFmtId="49" fontId="9" fillId="0" borderId="10" xfId="29" applyNumberFormat="1" applyFont="1" applyBorder="1" applyAlignment="1">
      <alignment horizontal="center" vertical="center" wrapText="1"/>
    </xf>
    <xf numFmtId="3" fontId="9" fillId="0" borderId="9" xfId="29" applyNumberFormat="1" applyFont="1" applyBorder="1" applyAlignment="1">
      <alignment horizontal="center" vertical="center" wrapText="1"/>
    </xf>
    <xf numFmtId="3" fontId="9" fillId="0" borderId="2" xfId="29" applyNumberFormat="1" applyFont="1" applyBorder="1" applyAlignment="1">
      <alignment horizontal="center" vertical="center" wrapText="1"/>
    </xf>
    <xf numFmtId="3" fontId="9" fillId="0" borderId="32" xfId="29" applyNumberFormat="1" applyFont="1" applyBorder="1" applyAlignment="1">
      <alignment horizontal="center" vertical="center" wrapText="1"/>
    </xf>
    <xf numFmtId="3" fontId="9" fillId="0" borderId="30" xfId="29" applyNumberFormat="1" applyFont="1" applyBorder="1" applyAlignment="1">
      <alignment horizontal="center" vertical="center" wrapText="1"/>
    </xf>
    <xf numFmtId="3" fontId="9" fillId="0" borderId="29" xfId="29" applyNumberFormat="1" applyFont="1" applyBorder="1" applyAlignment="1">
      <alignment horizontal="center" vertical="center" wrapText="1"/>
    </xf>
    <xf numFmtId="3" fontId="9" fillId="0" borderId="33" xfId="29" applyNumberFormat="1" applyFont="1" applyBorder="1" applyAlignment="1">
      <alignment horizontal="center" vertical="center" wrapText="1"/>
    </xf>
    <xf numFmtId="3" fontId="9" fillId="0" borderId="15" xfId="29" applyNumberFormat="1" applyFont="1" applyBorder="1" applyAlignment="1">
      <alignment horizontal="center" vertical="center" wrapText="1"/>
    </xf>
    <xf numFmtId="3" fontId="6" fillId="0" borderId="0" xfId="29" applyNumberFormat="1" applyFont="1" applyAlignment="1">
      <alignment horizontal="left" vertical="top" wrapText="1"/>
    </xf>
    <xf numFmtId="49" fontId="15" fillId="0" borderId="19" xfId="29" applyNumberFormat="1" applyFont="1" applyBorder="1" applyAlignment="1">
      <alignment horizontal="center" vertical="center" wrapText="1"/>
    </xf>
    <xf numFmtId="49" fontId="15" fillId="0" borderId="14" xfId="29" applyNumberFormat="1" applyFont="1" applyBorder="1" applyAlignment="1">
      <alignment horizontal="center" vertical="center" wrapText="1"/>
    </xf>
    <xf numFmtId="49" fontId="15" fillId="0" borderId="37" xfId="29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center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omma 2" xfId="30"/>
    <cellStyle name="Comma 3" xfId="32"/>
    <cellStyle name="Comma 4" xfId="35"/>
    <cellStyle name="Comma 6" xfId="38"/>
    <cellStyle name="Normal" xfId="0" builtinId="0"/>
    <cellStyle name="Normal 10 2" xfId="36"/>
    <cellStyle name="Normal 15" xfId="37"/>
    <cellStyle name="Normal 2" xfId="25"/>
    <cellStyle name="Normal 2 2" xfId="39"/>
    <cellStyle name="Normal 3" xfId="29"/>
    <cellStyle name="Normal 4" xfId="34"/>
    <cellStyle name="Normal 4 3" xfId="33"/>
    <cellStyle name="Normal 4 3 2" xfId="41"/>
    <cellStyle name="Normal 5 2" xfId="31"/>
    <cellStyle name="Normal 5 2 5" xfId="40"/>
    <cellStyle name="Normal 5 2 5 2" xfId="42"/>
    <cellStyle name="Standard_03.06.01." xfId="26"/>
    <cellStyle name="Total" xfId="27" builtinId="25" customBuiltin="1"/>
    <cellStyle name="Währung [0]_Arbeitsmappe1 Diagramm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1215_Ilfov/4_%20Implementare/01_IF.1%20Elaborarea%20AF%20si%20a%20doc.%20suport/09.%20SF/05.%20DG/1.DG%20ILFOV/23.%20DG_CJ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_%20Implementare/01_IF.1%20Elaborarea%20AF%20si%20a%20doc.%20suport/09.%20SF/05.%20DG/1.DG%20ILFOV/23.%20DG_C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1215_Ilfov/4_%20Implementare/01_IF.1%20Elaborarea%20AF%20si%20a%20doc.%20suport/09.%20SF/05.%20DG/1.DG%20ILFOV/23.%20DG_C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RBU/Documents/SF%20Ilfov/ROMPROED-18.09.2017/devize%20%20ST/devize%20%20ST/12.%20DG_PANTELIM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3-UAT_WW_Consiliul_Judete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4_%20Implementare/01_IF.1%20Elaborarea%20AF%20si%20a%20doc.%20suport/09.%20SF/05.%20DG/1.DG%20ILFOV/24.%20DG_Dotari%20operator_IF_final%20rev%203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7-UAT_WS_Gruiu_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CJ curent"/>
      <sheetName val="Deviz CJ const"/>
      <sheetName val="DO CJ Ilfov"/>
      <sheetName val="4_deviz obiecte"/>
      <sheetName val="DO Ganeasa"/>
      <sheetName val="Cap.2.2 Ganeasa"/>
      <sheetName val="DO Bragadiru"/>
      <sheetName val="DO Domnesti"/>
      <sheetName val="Utilitati Domnesti"/>
      <sheetName val="DO Cornetu"/>
      <sheetName val="DO Ciorogarla"/>
      <sheetName val="DO Clinceni"/>
      <sheetName val="DO Pantelimon"/>
      <sheetName val="DO Branesti"/>
      <sheetName val="DO Cernica"/>
      <sheetName val="DO Tunari"/>
      <sheetName val="DO Balotesti"/>
      <sheetName val="Cap.2.2 Tunari"/>
      <sheetName val="Cap.2.2 Panteli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4">
          <cell r="H14">
            <v>932124</v>
          </cell>
        </row>
        <row r="26">
          <cell r="H26">
            <v>31015</v>
          </cell>
        </row>
        <row r="35">
          <cell r="H35">
            <v>3344.9500000000003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CJ curent"/>
      <sheetName val="Deviz CJ const"/>
      <sheetName val="DO CJ Ilfov"/>
      <sheetName val="4_deviz obiecte"/>
      <sheetName val="DO Ganeasa"/>
      <sheetName val="Cap.2.2 Ganeasa"/>
      <sheetName val="DO Bragadiru"/>
      <sheetName val="DO Domnesti"/>
      <sheetName val="Utilitati Domnesti"/>
      <sheetName val="DO Cornetu"/>
      <sheetName val="DO Ciorogarla"/>
      <sheetName val="DO Clinceni"/>
      <sheetName val="DO Pantelimon"/>
      <sheetName val="DO Branesti"/>
      <sheetName val="DO Cernica"/>
      <sheetName val="DO Tunari"/>
      <sheetName val="DO Balotesti"/>
      <sheetName val="Cap.2.2 Tunari"/>
      <sheetName val="Cap.2.2 Pantelimon"/>
    </sheetNames>
    <sheetDataSet>
      <sheetData sheetId="0"/>
      <sheetData sheetId="1">
        <row r="24">
          <cell r="D24">
            <v>156</v>
          </cell>
        </row>
      </sheetData>
      <sheetData sheetId="2"/>
      <sheetData sheetId="3"/>
      <sheetData sheetId="4"/>
      <sheetData sheetId="5"/>
      <sheetData sheetId="6">
        <row r="27">
          <cell r="H27">
            <v>224859</v>
          </cell>
        </row>
        <row r="39">
          <cell r="H39">
            <v>230469</v>
          </cell>
        </row>
      </sheetData>
      <sheetData sheetId="7">
        <row r="18">
          <cell r="H18">
            <v>2315486</v>
          </cell>
        </row>
      </sheetData>
      <sheetData sheetId="8"/>
      <sheetData sheetId="9">
        <row r="40">
          <cell r="H40">
            <v>234947</v>
          </cell>
        </row>
      </sheetData>
      <sheetData sheetId="10">
        <row r="41">
          <cell r="H41">
            <v>466976</v>
          </cell>
        </row>
      </sheetData>
      <sheetData sheetId="11">
        <row r="29">
          <cell r="H29">
            <v>216232</v>
          </cell>
        </row>
        <row r="33">
          <cell r="H33">
            <v>5159</v>
          </cell>
        </row>
        <row r="37">
          <cell r="H37">
            <v>451</v>
          </cell>
        </row>
        <row r="41">
          <cell r="H41">
            <v>221842</v>
          </cell>
        </row>
      </sheetData>
      <sheetData sheetId="12">
        <row r="32">
          <cell r="K32">
            <v>1109528.1000000001</v>
          </cell>
        </row>
        <row r="45">
          <cell r="K45">
            <v>44560.5</v>
          </cell>
        </row>
        <row r="59">
          <cell r="K59">
            <v>482103</v>
          </cell>
        </row>
        <row r="72">
          <cell r="K72">
            <v>1636191.6</v>
          </cell>
        </row>
      </sheetData>
      <sheetData sheetId="13">
        <row r="10">
          <cell r="K10">
            <v>982102</v>
          </cell>
        </row>
      </sheetData>
      <sheetData sheetId="14">
        <row r="29">
          <cell r="H29">
            <v>889725</v>
          </cell>
        </row>
        <row r="34">
          <cell r="H34">
            <v>18659</v>
          </cell>
        </row>
        <row r="39">
          <cell r="H39">
            <v>2476</v>
          </cell>
        </row>
      </sheetData>
      <sheetData sheetId="15">
        <row r="27">
          <cell r="H27">
            <v>1056931</v>
          </cell>
        </row>
        <row r="29">
          <cell r="H29">
            <v>33449.5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CJ curent"/>
      <sheetName val="Deviz CJ const"/>
      <sheetName val="DO CJ Ilfov"/>
      <sheetName val="4_deviz obiecte"/>
      <sheetName val="DO Ganeasa"/>
      <sheetName val="Cap.2.2 Ganeasa"/>
      <sheetName val="DO Bragadiru"/>
      <sheetName val="DO Domnesti"/>
      <sheetName val="Utilitati Domnesti"/>
      <sheetName val="DO Cornetu"/>
      <sheetName val="DO Ciorogarla"/>
      <sheetName val="DO Clinceni"/>
      <sheetName val="DO Pantelimon"/>
      <sheetName val="DO Branesti"/>
      <sheetName val="DO Cernica"/>
      <sheetName val="DO Tunari"/>
      <sheetName val="DO Balotesti"/>
      <sheetName val="Cap.2.2 Tunari"/>
      <sheetName val="Cap.2.2 Pantelimon"/>
    </sheetNames>
    <sheetDataSet>
      <sheetData sheetId="0"/>
      <sheetData sheetId="1"/>
      <sheetData sheetId="2"/>
      <sheetData sheetId="3"/>
      <sheetData sheetId="4">
        <row r="31">
          <cell r="K31">
            <v>3967.7471999999998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72">
          <cell r="K72">
            <v>1636191.6</v>
          </cell>
        </row>
      </sheetData>
      <sheetData sheetId="13"/>
      <sheetData sheetId="14">
        <row r="43">
          <cell r="H43">
            <v>910860</v>
          </cell>
        </row>
      </sheetData>
      <sheetData sheetId="15">
        <row r="26">
          <cell r="H26">
            <v>31015</v>
          </cell>
        </row>
        <row r="29">
          <cell r="H29">
            <v>33449.5</v>
          </cell>
        </row>
        <row r="35">
          <cell r="H35">
            <v>3344.9500000000003</v>
          </cell>
        </row>
      </sheetData>
      <sheetData sheetId="16">
        <row r="38">
          <cell r="H38">
            <v>557035</v>
          </cell>
        </row>
      </sheetData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telimon GA1 rev"/>
      <sheetName val="GA Dobroesti rev"/>
    </sheetNames>
    <sheetDataSet>
      <sheetData sheetId="0"/>
      <sheetData sheetId="1">
        <row r="33">
          <cell r="G33">
            <v>657150.5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 UAT CJ Ilfov"/>
      <sheetName val="SEAU Domnesti"/>
      <sheetName val="SEAU Ganeasa"/>
      <sheetName val="Echipamente"/>
      <sheetName val="SCADA"/>
      <sheetName val="Cap_2"/>
      <sheetName val="AA Centraliz CJ"/>
    </sheetNames>
    <sheetDataSet>
      <sheetData sheetId="0">
        <row r="12">
          <cell r="B12" t="str">
            <v>Statia de epurare Domnesti</v>
          </cell>
        </row>
      </sheetData>
      <sheetData sheetId="1">
        <row r="31">
          <cell r="K31">
            <v>28500</v>
          </cell>
        </row>
      </sheetData>
      <sheetData sheetId="2">
        <row r="32">
          <cell r="K32">
            <v>28500</v>
          </cell>
        </row>
      </sheetData>
      <sheetData sheetId="3">
        <row r="19">
          <cell r="K19">
            <v>461409.3959731544</v>
          </cell>
        </row>
        <row r="20">
          <cell r="K20">
            <v>13982.102908277406</v>
          </cell>
        </row>
        <row r="21">
          <cell r="K21">
            <v>2796.4205816554809</v>
          </cell>
        </row>
        <row r="22">
          <cell r="K22">
            <v>30760.62639821029</v>
          </cell>
        </row>
        <row r="23">
          <cell r="K23">
            <v>41014.168530947056</v>
          </cell>
        </row>
        <row r="24">
          <cell r="K24">
            <v>41014.168530947056</v>
          </cell>
        </row>
        <row r="25">
          <cell r="K25">
            <v>82028.337061894112</v>
          </cell>
        </row>
        <row r="26">
          <cell r="K26">
            <v>61521.25279642058</v>
          </cell>
        </row>
        <row r="27">
          <cell r="K27">
            <v>25167.785234899329</v>
          </cell>
        </row>
        <row r="28">
          <cell r="K28">
            <v>16778.523489932886</v>
          </cell>
        </row>
        <row r="29">
          <cell r="K29">
            <v>158463.83296047727</v>
          </cell>
        </row>
        <row r="30">
          <cell r="K30">
            <v>93214.019388516041</v>
          </cell>
        </row>
        <row r="33">
          <cell r="K33">
            <v>18642.803877703205</v>
          </cell>
        </row>
        <row r="34">
          <cell r="K34">
            <v>18642.803877703205</v>
          </cell>
        </row>
        <row r="35">
          <cell r="K35">
            <v>2696682</v>
          </cell>
        </row>
      </sheetData>
      <sheetData sheetId="4">
        <row r="13">
          <cell r="K13">
            <v>354492</v>
          </cell>
        </row>
      </sheetData>
      <sheetData sheetId="5">
        <row r="7">
          <cell r="J7" t="str">
            <v xml:space="preserve">SEAU+PT Ganeasa </v>
          </cell>
        </row>
      </sheetData>
      <sheetData sheetId="6">
        <row r="24">
          <cell r="B24" t="str">
            <v>Statia de epurare Domnesti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ri operator CURENTE"/>
      <sheetName val="Dotari operator CONSTANTE"/>
    </sheetNames>
    <sheetDataSet>
      <sheetData sheetId="0"/>
      <sheetData sheetId="1">
        <row r="8">
          <cell r="G8">
            <v>1649888.143176734</v>
          </cell>
        </row>
        <row r="24">
          <cell r="G24">
            <v>30760.62639821029</v>
          </cell>
        </row>
        <row r="25">
          <cell r="G25">
            <v>34489.187173750935</v>
          </cell>
        </row>
        <row r="26">
          <cell r="G26">
            <v>12117.822520507085</v>
          </cell>
        </row>
        <row r="27">
          <cell r="G27">
            <v>12117.822520507085</v>
          </cell>
        </row>
        <row r="28">
          <cell r="G28">
            <v>6524.9813571961222</v>
          </cell>
        </row>
        <row r="30">
          <cell r="G30">
            <v>1025.3542132736764</v>
          </cell>
        </row>
        <row r="31">
          <cell r="G31">
            <v>17710.663683818046</v>
          </cell>
        </row>
        <row r="32">
          <cell r="G32">
            <v>1025.3542132736764</v>
          </cell>
        </row>
        <row r="37">
          <cell r="G37">
            <v>4239653.2438478749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A UAT Gruiu"/>
      <sheetName val="Reab sursa"/>
      <sheetName val="Ext sursa"/>
      <sheetName val="Aduct noua"/>
      <sheetName val="GA1 Gruiu"/>
      <sheetName val="GA2 Gruiu"/>
      <sheetName val="Ext distrib Gruiu"/>
      <sheetName val="Cap 2"/>
      <sheetName val="AA Centraliz Gruiu"/>
    </sheetNames>
    <sheetDataSet>
      <sheetData sheetId="0">
        <row r="12">
          <cell r="B12" t="str">
            <v>Reabilitare sursa Gruiu</v>
          </cell>
        </row>
      </sheetData>
      <sheetData sheetId="1">
        <row r="16">
          <cell r="K16">
            <v>2680</v>
          </cell>
        </row>
      </sheetData>
      <sheetData sheetId="2"/>
      <sheetData sheetId="3"/>
      <sheetData sheetId="4">
        <row r="27">
          <cell r="F27">
            <v>326298</v>
          </cell>
        </row>
      </sheetData>
      <sheetData sheetId="5">
        <row r="37">
          <cell r="K37">
            <v>16500</v>
          </cell>
        </row>
        <row r="51">
          <cell r="I51"/>
          <cell r="J51"/>
          <cell r="K51"/>
        </row>
      </sheetData>
      <sheetData sheetId="6">
        <row r="38">
          <cell r="K38">
            <v>9624</v>
          </cell>
        </row>
      </sheetData>
      <sheetData sheetId="7">
        <row r="5">
          <cell r="B5" t="str">
            <v>Sursa - foraje</v>
          </cell>
        </row>
      </sheetData>
      <sheetData sheetId="8">
        <row r="24">
          <cell r="B24" t="str">
            <v>Reabilitare sursa Gruiu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8"/>
  <sheetViews>
    <sheetView view="pageBreakPreview" topLeftCell="A34" zoomScaleSheetLayoutView="100" workbookViewId="0">
      <selection activeCell="J46" sqref="J46"/>
    </sheetView>
  </sheetViews>
  <sheetFormatPr defaultRowHeight="12.5" x14ac:dyDescent="0.25"/>
  <cols>
    <col min="2" max="2" width="36.453125" customWidth="1"/>
    <col min="3" max="3" width="15.54296875" customWidth="1"/>
    <col min="5" max="5" width="13.7265625" bestFit="1" customWidth="1"/>
    <col min="6" max="6" width="16.7265625" customWidth="1"/>
    <col min="9" max="9" width="15" customWidth="1"/>
  </cols>
  <sheetData>
    <row r="1" spans="1:7" x14ac:dyDescent="0.25">
      <c r="A1" s="29"/>
      <c r="B1" s="30"/>
      <c r="C1" s="31" t="s">
        <v>247</v>
      </c>
    </row>
    <row r="2" spans="1:7" ht="18" x14ac:dyDescent="0.4">
      <c r="A2" s="264" t="str">
        <f>IF(G4 =1, "CHELTUIELI PENTRU INVESTITIA DE BAZA", "EXPENDITURE FOR THE BASIC INVESTMENT")</f>
        <v>CHELTUIELI PENTRU INVESTITIA DE BAZA</v>
      </c>
      <c r="B2" s="264"/>
      <c r="C2" s="264"/>
    </row>
    <row r="3" spans="1:7" ht="13" x14ac:dyDescent="0.3">
      <c r="A3" s="25"/>
      <c r="B3" s="56" t="str">
        <f>IF(G4=1,"Alimentare cu apa - UAT Consiliul Judetean Ilfov", "")</f>
        <v>Alimentare cu apa - UAT Consiliul Judetean Ilfov</v>
      </c>
      <c r="C3" s="25"/>
    </row>
    <row r="4" spans="1:7" ht="13.5" thickBot="1" x14ac:dyDescent="0.35">
      <c r="A4" s="32"/>
      <c r="B4" s="33"/>
      <c r="C4" s="33"/>
      <c r="G4">
        <v>1</v>
      </c>
    </row>
    <row r="5" spans="1:7" x14ac:dyDescent="0.25">
      <c r="A5" s="265" t="s">
        <v>0</v>
      </c>
      <c r="B5" s="268" t="str">
        <f>IF(G4 = 1, "DENUMIREA CAPITOLELOR SI SUBCAPITOLELOR DE CHELTUIELI", "NAME OF CHAPTER AND SUBCHAPTER OF EXPENDITURES")</f>
        <v>DENUMIREA CAPITOLELOR SI SUBCAPITOLELOR DE CHELTUIELI</v>
      </c>
      <c r="C5" s="271"/>
    </row>
    <row r="6" spans="1:7" x14ac:dyDescent="0.25">
      <c r="A6" s="266"/>
      <c r="B6" s="269"/>
      <c r="C6" s="272"/>
      <c r="E6" s="55"/>
    </row>
    <row r="7" spans="1:7" x14ac:dyDescent="0.25">
      <c r="A7" s="267"/>
      <c r="B7" s="270"/>
      <c r="C7" s="27" t="str">
        <f>IF(G4=1, "(Euro)", "(Euro)")</f>
        <v>(Euro)</v>
      </c>
    </row>
    <row r="8" spans="1:7" x14ac:dyDescent="0.25">
      <c r="A8" s="26" t="s">
        <v>18</v>
      </c>
      <c r="B8" s="28">
        <v>2</v>
      </c>
      <c r="C8" s="34">
        <v>4</v>
      </c>
    </row>
    <row r="9" spans="1:7" x14ac:dyDescent="0.25">
      <c r="A9" s="35"/>
      <c r="B9" s="36"/>
      <c r="C9" s="37"/>
    </row>
    <row r="10" spans="1:7" ht="13" x14ac:dyDescent="0.3">
      <c r="A10" s="273" t="str">
        <f>IF(G4=1, "CAPITOLUL 4. CHELTUIELI PENTRU INVESTITIA DE BAZA", "CHAPTER 4. EXPENDITURE FOR THE BASIC INVESTMENT")</f>
        <v>CAPITOLUL 4. CHELTUIELI PENTRU INVESTITIA DE BAZA</v>
      </c>
      <c r="B10" s="274"/>
      <c r="C10" s="275"/>
      <c r="E10" s="25"/>
    </row>
    <row r="11" spans="1:7" x14ac:dyDescent="0.25">
      <c r="A11" s="260" t="str">
        <f>IF(G4=1, "4.1. Constructii si Instalatii", "4.1. Constructions and facilities")</f>
        <v>4.1. Constructii si Instalatii</v>
      </c>
      <c r="B11" s="261"/>
      <c r="C11" s="38"/>
    </row>
    <row r="12" spans="1:7" x14ac:dyDescent="0.25">
      <c r="A12" s="39" t="s">
        <v>127</v>
      </c>
      <c r="B12" s="23" t="s">
        <v>89</v>
      </c>
      <c r="C12" s="40">
        <f>'AA Centraliz CJ Ilfov'!C38</f>
        <v>537320</v>
      </c>
      <c r="E12" s="220"/>
      <c r="F12" s="60"/>
    </row>
    <row r="13" spans="1:7" x14ac:dyDescent="0.25">
      <c r="A13" s="39" t="s">
        <v>27</v>
      </c>
      <c r="B13" s="23" t="s">
        <v>90</v>
      </c>
      <c r="C13" s="40">
        <f>'AA Centraliz CJ Ilfov'!C39</f>
        <v>3500</v>
      </c>
    </row>
    <row r="14" spans="1:7" ht="15" customHeight="1" x14ac:dyDescent="0.25">
      <c r="A14" s="39" t="s">
        <v>31</v>
      </c>
      <c r="B14" s="23" t="s">
        <v>93</v>
      </c>
      <c r="C14" s="40">
        <f>'AA Centraliz CJ Ilfov'!C40</f>
        <v>1021436</v>
      </c>
    </row>
    <row r="15" spans="1:7" x14ac:dyDescent="0.25">
      <c r="A15" s="39" t="s">
        <v>32</v>
      </c>
      <c r="B15" s="23" t="s">
        <v>95</v>
      </c>
      <c r="C15" s="40">
        <f>'AA Centraliz CJ Ilfov'!C41</f>
        <v>31015</v>
      </c>
      <c r="E15" s="220"/>
      <c r="F15" s="60"/>
    </row>
    <row r="16" spans="1:7" ht="15" customHeight="1" x14ac:dyDescent="0.25">
      <c r="A16" s="39" t="s">
        <v>128</v>
      </c>
      <c r="B16" s="23" t="s">
        <v>98</v>
      </c>
      <c r="C16" s="40">
        <f>'AA Centraliz CJ Ilfov'!C42</f>
        <v>224859</v>
      </c>
    </row>
    <row r="17" spans="1:6" x14ac:dyDescent="0.25">
      <c r="A17" s="39" t="s">
        <v>129</v>
      </c>
      <c r="B17" s="23" t="s">
        <v>101</v>
      </c>
      <c r="C17" s="40">
        <f>'AA Centraliz CJ Ilfov'!C43</f>
        <v>233777</v>
      </c>
    </row>
    <row r="18" spans="1:6" ht="15" customHeight="1" x14ac:dyDescent="0.25">
      <c r="A18" s="39" t="s">
        <v>130</v>
      </c>
      <c r="B18" s="23" t="s">
        <v>104</v>
      </c>
      <c r="C18" s="40">
        <f>'AA Centraliz CJ Ilfov'!C44</f>
        <v>459666</v>
      </c>
    </row>
    <row r="19" spans="1:6" x14ac:dyDescent="0.25">
      <c r="A19" s="39" t="s">
        <v>131</v>
      </c>
      <c r="B19" s="23" t="s">
        <v>198</v>
      </c>
      <c r="C19" s="40">
        <f>'AA Centraliz CJ Ilfov'!C45</f>
        <v>350000</v>
      </c>
    </row>
    <row r="20" spans="1:6" ht="15" customHeight="1" x14ac:dyDescent="0.25">
      <c r="A20" s="39" t="s">
        <v>132</v>
      </c>
      <c r="B20" s="23" t="s">
        <v>108</v>
      </c>
      <c r="C20" s="40">
        <f>'AA Centraliz CJ Ilfov'!C46</f>
        <v>1965486</v>
      </c>
    </row>
    <row r="21" spans="1:6" x14ac:dyDescent="0.25">
      <c r="A21" s="39" t="s">
        <v>133</v>
      </c>
      <c r="B21" s="23" t="s">
        <v>111</v>
      </c>
      <c r="C21" s="40">
        <f>'AA Centraliz CJ Ilfov'!C47</f>
        <v>222102</v>
      </c>
    </row>
    <row r="22" spans="1:6" ht="15" customHeight="1" x14ac:dyDescent="0.25">
      <c r="A22" s="39" t="s">
        <v>134</v>
      </c>
      <c r="B22" s="23" t="s">
        <v>177</v>
      </c>
      <c r="C22" s="40">
        <f>'AA Centraliz CJ Ilfov'!C48</f>
        <v>888250</v>
      </c>
    </row>
    <row r="23" spans="1:6" ht="15" customHeight="1" x14ac:dyDescent="0.25">
      <c r="A23" s="39" t="s">
        <v>135</v>
      </c>
      <c r="B23" s="23" t="s">
        <v>346</v>
      </c>
      <c r="C23" s="40">
        <f>'AA Centraliz CJ Ilfov'!C49</f>
        <v>1475</v>
      </c>
    </row>
    <row r="24" spans="1:6" x14ac:dyDescent="0.25">
      <c r="A24" s="39" t="s">
        <v>136</v>
      </c>
      <c r="B24" s="23" t="s">
        <v>289</v>
      </c>
      <c r="C24" s="40">
        <f>'AA Centraliz CJ Ilfov'!C50</f>
        <v>348220</v>
      </c>
    </row>
    <row r="25" spans="1:6" ht="15" customHeight="1" x14ac:dyDescent="0.25">
      <c r="A25" s="39" t="s">
        <v>137</v>
      </c>
      <c r="B25" s="23" t="s">
        <v>126</v>
      </c>
      <c r="C25" s="40">
        <f>'AA Centraliz CJ Ilfov'!C51</f>
        <v>658694</v>
      </c>
    </row>
    <row r="26" spans="1:6" x14ac:dyDescent="0.25">
      <c r="A26" s="39" t="s">
        <v>138</v>
      </c>
      <c r="B26" s="23" t="s">
        <v>119</v>
      </c>
      <c r="C26" s="40">
        <f>'AA Centraliz CJ Ilfov'!C52</f>
        <v>104856</v>
      </c>
    </row>
    <row r="27" spans="1:6" ht="15" customHeight="1" x14ac:dyDescent="0.25">
      <c r="A27" s="39" t="s">
        <v>139</v>
      </c>
      <c r="B27" s="23" t="s">
        <v>122</v>
      </c>
      <c r="C27" s="40">
        <f>'AA Centraliz CJ Ilfov'!C53</f>
        <v>988242</v>
      </c>
    </row>
    <row r="28" spans="1:6" ht="15" customHeight="1" x14ac:dyDescent="0.25">
      <c r="A28" s="39" t="s">
        <v>140</v>
      </c>
      <c r="B28" s="23" t="s">
        <v>125</v>
      </c>
      <c r="C28" s="40">
        <f>'AA Centraliz CJ Ilfov'!C54</f>
        <v>39135</v>
      </c>
    </row>
    <row r="29" spans="1:6" ht="15" customHeight="1" x14ac:dyDescent="0.25">
      <c r="A29" s="39" t="s">
        <v>208</v>
      </c>
      <c r="B29" s="23" t="s">
        <v>205</v>
      </c>
      <c r="C29" s="40">
        <f>'AA Centraliz CJ Ilfov'!C55</f>
        <v>35000</v>
      </c>
    </row>
    <row r="30" spans="1:6" x14ac:dyDescent="0.25">
      <c r="A30" s="260" t="str">
        <f>IF(G4=1, "4.2. Montaj utilaj tehnologic", "4.2. Installation of process equipment")</f>
        <v>4.2. Montaj utilaj tehnologic</v>
      </c>
      <c r="B30" s="261"/>
      <c r="C30" s="40"/>
    </row>
    <row r="31" spans="1:6" x14ac:dyDescent="0.25">
      <c r="A31" s="39" t="s">
        <v>141</v>
      </c>
      <c r="B31" s="23" t="s">
        <v>89</v>
      </c>
      <c r="C31" s="40">
        <f>'AA Centraliz CJ Ilfov'!D38</f>
        <v>0</v>
      </c>
      <c r="E31" s="220"/>
      <c r="F31" s="60"/>
    </row>
    <row r="32" spans="1:6" x14ac:dyDescent="0.25">
      <c r="A32" s="39" t="s">
        <v>28</v>
      </c>
      <c r="B32" s="23" t="s">
        <v>90</v>
      </c>
      <c r="C32" s="40">
        <f>'AA Centraliz CJ Ilfov'!D39</f>
        <v>2025</v>
      </c>
    </row>
    <row r="33" spans="1:6" ht="15" customHeight="1" x14ac:dyDescent="0.25">
      <c r="A33" s="39" t="s">
        <v>33</v>
      </c>
      <c r="B33" s="23" t="s">
        <v>93</v>
      </c>
      <c r="C33" s="40">
        <f>'AA Centraliz CJ Ilfov'!D40</f>
        <v>451</v>
      </c>
    </row>
    <row r="34" spans="1:6" x14ac:dyDescent="0.25">
      <c r="A34" s="39" t="s">
        <v>34</v>
      </c>
      <c r="B34" s="23" t="s">
        <v>95</v>
      </c>
      <c r="C34" s="40">
        <f>'AA Centraliz CJ Ilfov'!D41</f>
        <v>3345</v>
      </c>
      <c r="F34" s="60"/>
    </row>
    <row r="35" spans="1:6" x14ac:dyDescent="0.25">
      <c r="A35" s="39" t="s">
        <v>142</v>
      </c>
      <c r="B35" s="23" t="s">
        <v>98</v>
      </c>
      <c r="C35" s="40">
        <f>'AA Centraliz CJ Ilfov'!D42</f>
        <v>451</v>
      </c>
    </row>
    <row r="36" spans="1:6" ht="15" customHeight="1" x14ac:dyDescent="0.25">
      <c r="A36" s="39" t="s">
        <v>143</v>
      </c>
      <c r="B36" s="23" t="s">
        <v>101</v>
      </c>
      <c r="C36" s="40">
        <f>'AA Centraliz CJ Ilfov'!D43</f>
        <v>451</v>
      </c>
    </row>
    <row r="37" spans="1:6" x14ac:dyDescent="0.25">
      <c r="A37" s="39" t="s">
        <v>144</v>
      </c>
      <c r="B37" s="23" t="s">
        <v>104</v>
      </c>
      <c r="C37" s="40">
        <f>'AA Centraliz CJ Ilfov'!D44</f>
        <v>451</v>
      </c>
    </row>
    <row r="38" spans="1:6" ht="15" customHeight="1" x14ac:dyDescent="0.25">
      <c r="A38" s="39" t="s">
        <v>145</v>
      </c>
      <c r="B38" s="23" t="s">
        <v>198</v>
      </c>
      <c r="C38" s="40">
        <f>'AA Centraliz CJ Ilfov'!D45</f>
        <v>30000</v>
      </c>
    </row>
    <row r="39" spans="1:6" x14ac:dyDescent="0.25">
      <c r="A39" s="39" t="s">
        <v>146</v>
      </c>
      <c r="B39" s="23" t="s">
        <v>108</v>
      </c>
      <c r="C39" s="40">
        <f>'AA Centraliz CJ Ilfov'!D46</f>
        <v>451</v>
      </c>
    </row>
    <row r="40" spans="1:6" x14ac:dyDescent="0.25">
      <c r="A40" s="39" t="s">
        <v>147</v>
      </c>
      <c r="B40" s="23" t="s">
        <v>111</v>
      </c>
      <c r="C40" s="40">
        <f>'AA Centraliz CJ Ilfov'!D47</f>
        <v>451</v>
      </c>
    </row>
    <row r="41" spans="1:6" ht="15" customHeight="1" x14ac:dyDescent="0.25">
      <c r="A41" s="39" t="s">
        <v>148</v>
      </c>
      <c r="B41" s="23" t="s">
        <v>177</v>
      </c>
      <c r="C41" s="40">
        <f>'AA Centraliz CJ Ilfov'!D48</f>
        <v>451</v>
      </c>
    </row>
    <row r="42" spans="1:6" x14ac:dyDescent="0.25">
      <c r="A42" s="39" t="s">
        <v>149</v>
      </c>
      <c r="B42" s="23" t="s">
        <v>346</v>
      </c>
      <c r="C42" s="40">
        <f>'AA Centraliz CJ Ilfov'!D49</f>
        <v>2025</v>
      </c>
    </row>
    <row r="43" spans="1:6" ht="15" customHeight="1" x14ac:dyDescent="0.25">
      <c r="A43" s="39" t="s">
        <v>150</v>
      </c>
      <c r="B43" s="23" t="s">
        <v>289</v>
      </c>
      <c r="C43" s="40">
        <f>'AA Centraliz CJ Ilfov'!D50</f>
        <v>26115</v>
      </c>
    </row>
    <row r="44" spans="1:6" x14ac:dyDescent="0.25">
      <c r="A44" s="39" t="s">
        <v>151</v>
      </c>
      <c r="B44" s="23" t="s">
        <v>126</v>
      </c>
      <c r="C44" s="40">
        <f>'AA Centraliz CJ Ilfov'!D51</f>
        <v>902</v>
      </c>
    </row>
    <row r="45" spans="1:6" x14ac:dyDescent="0.25">
      <c r="A45" s="39" t="s">
        <v>152</v>
      </c>
      <c r="B45" s="23" t="s">
        <v>119</v>
      </c>
      <c r="C45" s="40">
        <f>'AA Centraliz CJ Ilfov'!D52</f>
        <v>17544</v>
      </c>
    </row>
    <row r="46" spans="1:6" ht="15" customHeight="1" x14ac:dyDescent="0.25">
      <c r="A46" s="39" t="s">
        <v>153</v>
      </c>
      <c r="B46" s="23" t="s">
        <v>122</v>
      </c>
      <c r="C46" s="40">
        <f>'AA Centraliz CJ Ilfov'!D53</f>
        <v>451</v>
      </c>
    </row>
    <row r="47" spans="1:6" ht="15" customHeight="1" x14ac:dyDescent="0.25">
      <c r="A47" s="39" t="s">
        <v>154</v>
      </c>
      <c r="B47" s="23" t="s">
        <v>125</v>
      </c>
      <c r="C47" s="40">
        <f>'AA Centraliz CJ Ilfov'!D54</f>
        <v>0</v>
      </c>
    </row>
    <row r="48" spans="1:6" ht="15" customHeight="1" x14ac:dyDescent="0.25">
      <c r="A48" s="39" t="s">
        <v>199</v>
      </c>
      <c r="B48" s="23" t="s">
        <v>205</v>
      </c>
      <c r="C48" s="40">
        <f>'AA Centraliz CJ Ilfov'!D55</f>
        <v>0</v>
      </c>
    </row>
    <row r="49" spans="1:6" ht="30" customHeight="1" x14ac:dyDescent="0.25">
      <c r="A49" s="273" t="str">
        <f>IF(G4=1, "4.3. Utilaje, echipamente tehnologice si functionale cu montaj", "4.3. Technological and operational equipment")</f>
        <v>4.3. Utilaje, echipamente tehnologice si functionale cu montaj</v>
      </c>
      <c r="B49" s="276"/>
      <c r="C49" s="40"/>
    </row>
    <row r="50" spans="1:6" x14ac:dyDescent="0.25">
      <c r="A50" s="39" t="s">
        <v>155</v>
      </c>
      <c r="B50" s="23" t="s">
        <v>89</v>
      </c>
      <c r="C50" s="40">
        <f>'AA Centraliz CJ Ilfov'!E38</f>
        <v>0</v>
      </c>
      <c r="E50" s="220"/>
      <c r="F50" s="60"/>
    </row>
    <row r="51" spans="1:6" ht="17.25" customHeight="1" x14ac:dyDescent="0.25">
      <c r="A51" s="39" t="s">
        <v>29</v>
      </c>
      <c r="B51" s="23" t="s">
        <v>90</v>
      </c>
      <c r="C51" s="40">
        <f>'AA Centraliz CJ Ilfov'!E39</f>
        <v>13000</v>
      </c>
    </row>
    <row r="52" spans="1:6" x14ac:dyDescent="0.25">
      <c r="A52" s="39" t="s">
        <v>35</v>
      </c>
      <c r="B52" s="23" t="s">
        <v>93</v>
      </c>
      <c r="C52" s="40">
        <f>'AA Centraliz CJ Ilfov'!E40</f>
        <v>5159</v>
      </c>
    </row>
    <row r="53" spans="1:6" x14ac:dyDescent="0.25">
      <c r="A53" s="39" t="s">
        <v>36</v>
      </c>
      <c r="B53" s="23" t="s">
        <v>95</v>
      </c>
      <c r="C53" s="40">
        <f>'AA Centraliz CJ Ilfov'!E41</f>
        <v>33450</v>
      </c>
      <c r="F53" s="60"/>
    </row>
    <row r="54" spans="1:6" ht="15" customHeight="1" x14ac:dyDescent="0.25">
      <c r="A54" s="39" t="s">
        <v>156</v>
      </c>
      <c r="B54" s="23" t="s">
        <v>98</v>
      </c>
      <c r="C54" s="40">
        <f>'AA Centraliz CJ Ilfov'!E42</f>
        <v>5159</v>
      </c>
    </row>
    <row r="55" spans="1:6" x14ac:dyDescent="0.25">
      <c r="A55" s="39" t="s">
        <v>157</v>
      </c>
      <c r="B55" s="23" t="s">
        <v>101</v>
      </c>
      <c r="C55" s="40">
        <f>'AA Centraliz CJ Ilfov'!E43</f>
        <v>5159</v>
      </c>
    </row>
    <row r="56" spans="1:6" ht="15" customHeight="1" x14ac:dyDescent="0.25">
      <c r="A56" s="39" t="s">
        <v>158</v>
      </c>
      <c r="B56" s="23" t="s">
        <v>104</v>
      </c>
      <c r="C56" s="40">
        <f>'AA Centraliz CJ Ilfov'!E44</f>
        <v>5159</v>
      </c>
    </row>
    <row r="57" spans="1:6" x14ac:dyDescent="0.25">
      <c r="A57" s="39" t="s">
        <v>159</v>
      </c>
      <c r="B57" s="23" t="s">
        <v>198</v>
      </c>
      <c r="C57" s="40">
        <f>'AA Centraliz CJ Ilfov'!E45</f>
        <v>150000</v>
      </c>
    </row>
    <row r="58" spans="1:6" x14ac:dyDescent="0.25">
      <c r="A58" s="39" t="s">
        <v>160</v>
      </c>
      <c r="B58" s="23" t="s">
        <v>108</v>
      </c>
      <c r="C58" s="40">
        <f>'AA Centraliz CJ Ilfov'!E46</f>
        <v>5159</v>
      </c>
    </row>
    <row r="59" spans="1:6" ht="15" customHeight="1" x14ac:dyDescent="0.25">
      <c r="A59" s="39" t="s">
        <v>161</v>
      </c>
      <c r="B59" s="23" t="s">
        <v>111</v>
      </c>
      <c r="C59" s="40">
        <f>'AA Centraliz CJ Ilfov'!E47</f>
        <v>5159</v>
      </c>
    </row>
    <row r="60" spans="1:6" x14ac:dyDescent="0.25">
      <c r="A60" s="39" t="s">
        <v>162</v>
      </c>
      <c r="B60" s="23" t="s">
        <v>177</v>
      </c>
      <c r="C60" s="40">
        <f>'AA Centraliz CJ Ilfov'!E48</f>
        <v>5159</v>
      </c>
    </row>
    <row r="61" spans="1:6" ht="15" customHeight="1" x14ac:dyDescent="0.25">
      <c r="A61" s="39" t="s">
        <v>163</v>
      </c>
      <c r="B61" s="23" t="s">
        <v>346</v>
      </c>
      <c r="C61" s="40">
        <f>'AA Centraliz CJ Ilfov'!E49</f>
        <v>13500</v>
      </c>
    </row>
    <row r="62" spans="1:6" ht="15" customHeight="1" x14ac:dyDescent="0.25">
      <c r="A62" s="39" t="s">
        <v>164</v>
      </c>
      <c r="B62" s="23" t="s">
        <v>289</v>
      </c>
      <c r="C62" s="40">
        <f>'AA Centraliz CJ Ilfov'!E50</f>
        <v>296345</v>
      </c>
    </row>
    <row r="63" spans="1:6" x14ac:dyDescent="0.25">
      <c r="A63" s="39" t="s">
        <v>165</v>
      </c>
      <c r="B63" s="23" t="s">
        <v>126</v>
      </c>
      <c r="C63" s="40">
        <f>'AA Centraliz CJ Ilfov'!E51</f>
        <v>10318</v>
      </c>
    </row>
    <row r="64" spans="1:6" x14ac:dyDescent="0.25">
      <c r="A64" s="39" t="s">
        <v>166</v>
      </c>
      <c r="B64" s="23" t="s">
        <v>119</v>
      </c>
      <c r="C64" s="40">
        <f>'AA Centraliz CJ Ilfov'!E52</f>
        <v>175440</v>
      </c>
    </row>
    <row r="65" spans="1:9" ht="15" customHeight="1" x14ac:dyDescent="0.25">
      <c r="A65" s="39" t="s">
        <v>167</v>
      </c>
      <c r="B65" s="23" t="s">
        <v>122</v>
      </c>
      <c r="C65" s="40">
        <f>'AA Centraliz CJ Ilfov'!E53</f>
        <v>5159</v>
      </c>
    </row>
    <row r="66" spans="1:9" x14ac:dyDescent="0.25">
      <c r="A66" s="39" t="s">
        <v>168</v>
      </c>
      <c r="B66" s="23" t="s">
        <v>125</v>
      </c>
      <c r="C66" s="40">
        <f>'AA Centraliz CJ Ilfov'!E54</f>
        <v>0</v>
      </c>
    </row>
    <row r="67" spans="1:9" x14ac:dyDescent="0.25">
      <c r="A67" s="39" t="s">
        <v>209</v>
      </c>
      <c r="B67" s="23" t="s">
        <v>205</v>
      </c>
      <c r="C67" s="40">
        <f>'AA Centraliz CJ Ilfov'!E55</f>
        <v>207637</v>
      </c>
    </row>
    <row r="68" spans="1:9" x14ac:dyDescent="0.25">
      <c r="A68" s="260" t="str">
        <f>IF(G4=1, "4.4. Utilaje fara montaj si echipamente de transport", "4.4. Mobile plant &amp; equipment and technological transport equip.")</f>
        <v>4.4. Utilaje fara montaj si echipamente de transport</v>
      </c>
      <c r="B68" s="261"/>
      <c r="C68" s="40">
        <f>'AA Centraliz CJ Ilfov'!F56</f>
        <v>1282047</v>
      </c>
    </row>
    <row r="69" spans="1:9" ht="13" thickBot="1" x14ac:dyDescent="0.3">
      <c r="A69" s="262" t="str">
        <f>IF(G4=1, "4.5. Dotari", "4.5. Endowments")</f>
        <v>4.5. Dotari</v>
      </c>
      <c r="B69" s="263"/>
      <c r="C69" s="59">
        <f>'AA Centraliz CJ Ilfov'!G56</f>
        <v>12897</v>
      </c>
    </row>
    <row r="70" spans="1:9" x14ac:dyDescent="0.25">
      <c r="F70" s="43">
        <f>SUM(C12:C69)</f>
        <v>10434503</v>
      </c>
    </row>
    <row r="74" spans="1:9" x14ac:dyDescent="0.25">
      <c r="E74" s="60"/>
    </row>
    <row r="75" spans="1:9" x14ac:dyDescent="0.25">
      <c r="B75" s="60"/>
    </row>
    <row r="76" spans="1:9" x14ac:dyDescent="0.25">
      <c r="F76" s="60"/>
    </row>
    <row r="78" spans="1:9" x14ac:dyDescent="0.25">
      <c r="F78" s="60"/>
      <c r="I78" s="60"/>
    </row>
  </sheetData>
  <mergeCells count="10">
    <mergeCell ref="A68:B68"/>
    <mergeCell ref="A69:B69"/>
    <mergeCell ref="A2:C2"/>
    <mergeCell ref="A5:A7"/>
    <mergeCell ref="B5:B7"/>
    <mergeCell ref="C5:C6"/>
    <mergeCell ref="A10:C10"/>
    <mergeCell ref="A11:B11"/>
    <mergeCell ref="A30:B30"/>
    <mergeCell ref="A49:B49"/>
  </mergeCells>
  <phoneticPr fontId="24" type="noConversion"/>
  <printOptions horizontalCentered="1"/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6"/>
  <sheetViews>
    <sheetView view="pageBreakPreview" zoomScale="90" zoomScaleNormal="100" zoomScaleSheetLayoutView="9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55.15" customHeight="1" x14ac:dyDescent="0.3">
      <c r="A1" s="291" t="s">
        <v>363</v>
      </c>
      <c r="B1" s="291"/>
      <c r="C1" s="291"/>
      <c r="D1" s="291"/>
      <c r="E1" s="74"/>
      <c r="F1" s="75"/>
      <c r="G1" s="75"/>
      <c r="H1" s="75"/>
      <c r="I1" s="280" t="s">
        <v>257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107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103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108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237</v>
      </c>
      <c r="C12" s="245" t="s">
        <v>179</v>
      </c>
      <c r="D12" s="197">
        <v>1817</v>
      </c>
      <c r="E12" s="245">
        <v>84</v>
      </c>
      <c r="F12" s="248">
        <f t="shared" ref="F12:F18" si="0">D12*E12</f>
        <v>152628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22" si="1">F12+G12+H12+I12+J12</f>
        <v>152628</v>
      </c>
      <c r="L12" s="83"/>
      <c r="M12" s="97"/>
    </row>
    <row r="13" spans="1:13" s="98" customFormat="1" ht="11.5" x14ac:dyDescent="0.25">
      <c r="A13" s="95" t="s">
        <v>19</v>
      </c>
      <c r="B13" s="246" t="s">
        <v>238</v>
      </c>
      <c r="C13" s="245" t="s">
        <v>179</v>
      </c>
      <c r="D13" s="197">
        <v>1740</v>
      </c>
      <c r="E13" s="245">
        <v>48</v>
      </c>
      <c r="F13" s="248">
        <f t="shared" si="0"/>
        <v>83520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83520</v>
      </c>
      <c r="L13" s="83"/>
      <c r="M13" s="97"/>
    </row>
    <row r="14" spans="1:13" s="98" customFormat="1" ht="11.5" x14ac:dyDescent="0.25">
      <c r="A14" s="95" t="s">
        <v>8</v>
      </c>
      <c r="B14" s="246" t="s">
        <v>239</v>
      </c>
      <c r="C14" s="245" t="s">
        <v>179</v>
      </c>
      <c r="D14" s="197">
        <v>4258</v>
      </c>
      <c r="E14" s="245">
        <v>86</v>
      </c>
      <c r="F14" s="248">
        <f t="shared" si="0"/>
        <v>366188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366188</v>
      </c>
      <c r="L14" s="83"/>
      <c r="M14" s="97"/>
    </row>
    <row r="15" spans="1:13" s="98" customFormat="1" ht="11.5" x14ac:dyDescent="0.25">
      <c r="A15" s="95" t="s">
        <v>9</v>
      </c>
      <c r="B15" s="246" t="s">
        <v>240</v>
      </c>
      <c r="C15" s="245" t="s">
        <v>179</v>
      </c>
      <c r="D15" s="197">
        <v>4194</v>
      </c>
      <c r="E15" s="245">
        <v>114</v>
      </c>
      <c r="F15" s="248">
        <f t="shared" si="0"/>
        <v>478116</v>
      </c>
      <c r="G15" s="248">
        <f>0</f>
        <v>0</v>
      </c>
      <c r="H15" s="248">
        <f>0</f>
        <v>0</v>
      </c>
      <c r="I15" s="248">
        <f>0</f>
        <v>0</v>
      </c>
      <c r="J15" s="248">
        <f>0</f>
        <v>0</v>
      </c>
      <c r="K15" s="244">
        <f t="shared" si="1"/>
        <v>478116</v>
      </c>
      <c r="L15" s="83"/>
      <c r="M15" s="97"/>
    </row>
    <row r="16" spans="1:13" s="98" customFormat="1" ht="11.5" x14ac:dyDescent="0.25">
      <c r="A16" s="95" t="s">
        <v>20</v>
      </c>
      <c r="B16" s="246" t="s">
        <v>241</v>
      </c>
      <c r="C16" s="245" t="s">
        <v>179</v>
      </c>
      <c r="D16" s="197">
        <v>3315</v>
      </c>
      <c r="E16" s="245">
        <v>133</v>
      </c>
      <c r="F16" s="248">
        <f t="shared" si="0"/>
        <v>440895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1"/>
        <v>440895</v>
      </c>
      <c r="L16" s="99"/>
      <c r="M16" s="83"/>
    </row>
    <row r="17" spans="1:15" s="98" customFormat="1" ht="11.5" x14ac:dyDescent="0.25">
      <c r="A17" s="95" t="s">
        <v>10</v>
      </c>
      <c r="B17" s="100" t="s">
        <v>242</v>
      </c>
      <c r="C17" s="245" t="s">
        <v>179</v>
      </c>
      <c r="D17" s="101">
        <v>983</v>
      </c>
      <c r="E17" s="245">
        <v>119</v>
      </c>
      <c r="F17" s="248">
        <f t="shared" si="0"/>
        <v>116977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si="1"/>
        <v>116977</v>
      </c>
      <c r="L17" s="99"/>
      <c r="M17" s="83"/>
    </row>
    <row r="18" spans="1:15" s="98" customFormat="1" ht="11.5" x14ac:dyDescent="0.25">
      <c r="A18" s="95" t="s">
        <v>11</v>
      </c>
      <c r="B18" s="187" t="s">
        <v>172</v>
      </c>
      <c r="C18" s="245" t="s">
        <v>13</v>
      </c>
      <c r="D18" s="198">
        <v>48</v>
      </c>
      <c r="E18" s="245">
        <v>1600</v>
      </c>
      <c r="F18" s="248">
        <f t="shared" si="0"/>
        <v>76800</v>
      </c>
      <c r="G18" s="248">
        <f>0</f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76800</v>
      </c>
      <c r="L18" s="83"/>
      <c r="M18" s="83"/>
    </row>
    <row r="19" spans="1:15" s="98" customFormat="1" ht="23" x14ac:dyDescent="0.25">
      <c r="A19" s="95" t="s">
        <v>21</v>
      </c>
      <c r="B19" s="246" t="s">
        <v>236</v>
      </c>
      <c r="C19" s="245" t="s">
        <v>13</v>
      </c>
      <c r="D19" s="247">
        <v>1</v>
      </c>
      <c r="E19" s="245">
        <v>12262</v>
      </c>
      <c r="F19" s="248">
        <v>6652</v>
      </c>
      <c r="G19" s="248">
        <v>451</v>
      </c>
      <c r="H19" s="248">
        <v>5159</v>
      </c>
      <c r="I19" s="248">
        <f>0</f>
        <v>0</v>
      </c>
      <c r="J19" s="248">
        <f>0</f>
        <v>0</v>
      </c>
      <c r="K19" s="244">
        <f t="shared" si="1"/>
        <v>12262</v>
      </c>
      <c r="L19" s="99"/>
      <c r="M19" s="83"/>
    </row>
    <row r="20" spans="1:15" s="98" customFormat="1" ht="23" x14ac:dyDescent="0.25">
      <c r="A20" s="95" t="s">
        <v>23</v>
      </c>
      <c r="B20" s="187" t="s">
        <v>311</v>
      </c>
      <c r="C20" s="245" t="s">
        <v>13</v>
      </c>
      <c r="D20" s="198">
        <v>2</v>
      </c>
      <c r="E20" s="245">
        <v>2000</v>
      </c>
      <c r="F20" s="248">
        <v>4000</v>
      </c>
      <c r="G20" s="248">
        <f>0</f>
        <v>0</v>
      </c>
      <c r="H20" s="248">
        <f>0</f>
        <v>0</v>
      </c>
      <c r="I20" s="248">
        <f>0</f>
        <v>0</v>
      </c>
      <c r="J20" s="248">
        <f>0</f>
        <v>0</v>
      </c>
      <c r="K20" s="244">
        <f t="shared" si="1"/>
        <v>4000</v>
      </c>
      <c r="L20" s="83"/>
      <c r="M20" s="97"/>
    </row>
    <row r="21" spans="1:15" s="98" customFormat="1" ht="23" x14ac:dyDescent="0.25">
      <c r="A21" s="95" t="s">
        <v>37</v>
      </c>
      <c r="B21" s="187" t="s">
        <v>310</v>
      </c>
      <c r="C21" s="245" t="s">
        <v>13</v>
      </c>
      <c r="D21" s="198">
        <v>2</v>
      </c>
      <c r="E21" s="245">
        <v>4940</v>
      </c>
      <c r="F21" s="248">
        <v>9880</v>
      </c>
      <c r="G21" s="248">
        <f>0</f>
        <v>0</v>
      </c>
      <c r="H21" s="248">
        <f>0</f>
        <v>0</v>
      </c>
      <c r="I21" s="248">
        <f>0</f>
        <v>0</v>
      </c>
      <c r="J21" s="248">
        <f>0</f>
        <v>0</v>
      </c>
      <c r="K21" s="244">
        <f t="shared" si="1"/>
        <v>9880</v>
      </c>
      <c r="L21" s="83"/>
      <c r="M21" s="97"/>
    </row>
    <row r="22" spans="1:15" s="98" customFormat="1" ht="11.5" x14ac:dyDescent="0.25">
      <c r="A22" s="95" t="s">
        <v>196</v>
      </c>
      <c r="B22" s="187" t="s">
        <v>175</v>
      </c>
      <c r="C22" s="245" t="s">
        <v>13</v>
      </c>
      <c r="D22" s="198">
        <v>3</v>
      </c>
      <c r="E22" s="245">
        <v>76610</v>
      </c>
      <c r="F22" s="248">
        <v>229830</v>
      </c>
      <c r="G22" s="248">
        <f>0</f>
        <v>0</v>
      </c>
      <c r="H22" s="248">
        <f>0</f>
        <v>0</v>
      </c>
      <c r="I22" s="248">
        <f>0</f>
        <v>0</v>
      </c>
      <c r="J22" s="248">
        <f>0</f>
        <v>0</v>
      </c>
      <c r="K22" s="244">
        <f t="shared" si="1"/>
        <v>229830</v>
      </c>
      <c r="L22" s="83"/>
      <c r="M22" s="97"/>
    </row>
    <row r="23" spans="1:15" s="98" customFormat="1" ht="13.15" customHeight="1" thickBot="1" x14ac:dyDescent="0.3">
      <c r="A23" s="102"/>
      <c r="B23" s="103" t="s">
        <v>12</v>
      </c>
      <c r="C23" s="104"/>
      <c r="D23" s="105"/>
      <c r="E23" s="106"/>
      <c r="F23" s="107">
        <f>ROUND(SUM(F12:F22),0)</f>
        <v>1965486</v>
      </c>
      <c r="G23" s="107">
        <f t="shared" ref="G23:K23" si="2">ROUND(SUM(G12:G22),0)</f>
        <v>451</v>
      </c>
      <c r="H23" s="107">
        <f t="shared" si="2"/>
        <v>5159</v>
      </c>
      <c r="I23" s="107">
        <f t="shared" si="2"/>
        <v>0</v>
      </c>
      <c r="J23" s="107">
        <f t="shared" si="2"/>
        <v>0</v>
      </c>
      <c r="K23" s="191">
        <f t="shared" si="2"/>
        <v>1971096</v>
      </c>
      <c r="L23" s="83"/>
      <c r="M23" s="108">
        <f>SUM(F23:J23)</f>
        <v>1971096</v>
      </c>
      <c r="N23" s="83"/>
    </row>
    <row r="24" spans="1:15" s="98" customFormat="1" ht="13.15" customHeight="1" x14ac:dyDescent="0.25">
      <c r="A24" s="109"/>
      <c r="B24" s="110"/>
      <c r="C24" s="111"/>
      <c r="D24" s="112"/>
      <c r="E24" s="112"/>
      <c r="F24" s="111"/>
      <c r="G24" s="111"/>
      <c r="H24" s="111"/>
      <c r="I24" s="113"/>
      <c r="J24" s="113"/>
      <c r="K24" s="111"/>
      <c r="L24" s="83"/>
      <c r="M24" s="97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M25" s="117"/>
      <c r="N25" s="117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8"/>
      <c r="K26" s="113"/>
      <c r="L26" s="116"/>
      <c r="N26" s="78"/>
      <c r="O26" s="78"/>
    </row>
    <row r="27" spans="1:15" s="77" customFormat="1" ht="14.25" customHeight="1" x14ac:dyDescent="0.25">
      <c r="A27" s="114"/>
      <c r="B27" s="115" t="s">
        <v>42</v>
      </c>
      <c r="C27" s="113"/>
      <c r="D27" s="113">
        <f>SUM(D12:D17)</f>
        <v>16307</v>
      </c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 t="s">
        <v>41</v>
      </c>
      <c r="C29" s="113"/>
      <c r="D29" s="113">
        <f>D18</f>
        <v>48</v>
      </c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3">
      <c r="A30" s="114"/>
      <c r="B30" s="115"/>
      <c r="C30" s="113"/>
      <c r="D30" s="119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s="77" customFormat="1" ht="14.25" customHeight="1" x14ac:dyDescent="0.25">
      <c r="A301" s="114"/>
      <c r="B301" s="115"/>
      <c r="C301" s="113"/>
      <c r="D301" s="113"/>
      <c r="E301" s="113"/>
      <c r="F301" s="113"/>
      <c r="G301" s="113"/>
      <c r="H301" s="113"/>
      <c r="I301" s="113"/>
      <c r="J301" s="113"/>
      <c r="K301" s="113"/>
      <c r="L301" s="116"/>
      <c r="N301" s="78"/>
      <c r="O301" s="78"/>
    </row>
    <row r="302" spans="1:15" s="77" customFormat="1" ht="14.25" customHeight="1" x14ac:dyDescent="0.25">
      <c r="A302" s="114"/>
      <c r="B302" s="115"/>
      <c r="C302" s="113"/>
      <c r="D302" s="113"/>
      <c r="E302" s="113"/>
      <c r="F302" s="113"/>
      <c r="G302" s="113"/>
      <c r="H302" s="113"/>
      <c r="I302" s="113"/>
      <c r="J302" s="113"/>
      <c r="K302" s="113"/>
      <c r="L302" s="116"/>
      <c r="N302" s="78"/>
      <c r="O302" s="78"/>
    </row>
    <row r="303" spans="1:15" s="77" customFormat="1" ht="14.25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116"/>
      <c r="N303" s="78"/>
      <c r="O303" s="78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s="98" customFormat="1" ht="30" customHeight="1" x14ac:dyDescent="0.25">
      <c r="A313" s="114"/>
      <c r="B313" s="115"/>
      <c r="C313" s="113"/>
      <c r="D313" s="113"/>
      <c r="E313" s="113"/>
      <c r="F313" s="113"/>
      <c r="G313" s="113"/>
      <c r="H313" s="113"/>
      <c r="I313" s="113"/>
      <c r="J313" s="113"/>
      <c r="K313" s="113"/>
      <c r="L313" s="83"/>
      <c r="M313" s="97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8" spans="1:13" ht="14.25" customHeight="1" x14ac:dyDescent="0.25">
      <c r="L318" s="116"/>
    </row>
    <row r="319" spans="1:13" ht="14.25" customHeight="1" x14ac:dyDescent="0.25">
      <c r="L319" s="116"/>
    </row>
    <row r="320" spans="1:13" ht="14.25" customHeight="1" x14ac:dyDescent="0.25">
      <c r="L320" s="116"/>
    </row>
    <row r="322" spans="1:17" s="98" customFormat="1" ht="30" customHeight="1" x14ac:dyDescent="0.25">
      <c r="A322" s="114"/>
      <c r="B322" s="115"/>
      <c r="C322" s="113"/>
      <c r="D322" s="113"/>
      <c r="E322" s="113"/>
      <c r="F322" s="113"/>
      <c r="G322" s="113"/>
      <c r="H322" s="113"/>
      <c r="I322" s="113"/>
      <c r="J322" s="113"/>
      <c r="K322" s="113"/>
      <c r="L322" s="83"/>
      <c r="M322" s="97"/>
    </row>
    <row r="323" spans="1:17" ht="13.15" customHeight="1" x14ac:dyDescent="0.3"/>
    <row r="328" spans="1:17" ht="13.15" customHeight="1" x14ac:dyDescent="0.3"/>
    <row r="330" spans="1:17" ht="13.15" customHeight="1" x14ac:dyDescent="0.3"/>
    <row r="334" spans="1:17" s="114" customFormat="1" ht="13.15" customHeight="1" x14ac:dyDescent="0.3">
      <c r="B334" s="115"/>
      <c r="C334" s="113"/>
      <c r="D334" s="113"/>
      <c r="E334" s="113"/>
      <c r="F334" s="113"/>
      <c r="G334" s="113"/>
      <c r="H334" s="113"/>
      <c r="I334" s="113"/>
      <c r="J334" s="113"/>
      <c r="K334" s="113"/>
      <c r="L334" s="76"/>
      <c r="M334" s="77"/>
      <c r="N334" s="78"/>
      <c r="O334" s="78"/>
      <c r="P334" s="78"/>
      <c r="Q334" s="78"/>
    </row>
    <row r="338" spans="2:17" s="114" customFormat="1" ht="13.15" customHeight="1" x14ac:dyDescent="0.3">
      <c r="B338" s="115"/>
      <c r="C338" s="113"/>
      <c r="D338" s="113"/>
      <c r="E338" s="113"/>
      <c r="F338" s="113"/>
      <c r="G338" s="113"/>
      <c r="H338" s="113"/>
      <c r="I338" s="113"/>
      <c r="J338" s="113"/>
      <c r="K338" s="113"/>
      <c r="L338" s="76"/>
      <c r="M338" s="77"/>
      <c r="N338" s="78"/>
      <c r="O338" s="78"/>
      <c r="P338" s="78"/>
      <c r="Q338" s="78"/>
    </row>
    <row r="346" spans="2:17" s="114" customFormat="1" ht="13.15" customHeight="1" x14ac:dyDescent="0.3">
      <c r="B346" s="115"/>
      <c r="C346" s="113"/>
      <c r="D346" s="113"/>
      <c r="E346" s="113"/>
      <c r="F346" s="113"/>
      <c r="G346" s="113"/>
      <c r="H346" s="113"/>
      <c r="I346" s="113"/>
      <c r="J346" s="113"/>
      <c r="K346" s="113"/>
      <c r="L346" s="76"/>
      <c r="M346" s="77"/>
      <c r="N346" s="78"/>
      <c r="O346" s="78"/>
      <c r="P346" s="78"/>
      <c r="Q346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3"/>
  <sheetViews>
    <sheetView view="pageBreakPreview" topLeftCell="A4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4.5" customHeight="1" x14ac:dyDescent="0.3">
      <c r="A1" s="291" t="s">
        <v>363</v>
      </c>
      <c r="B1" s="291"/>
      <c r="C1" s="291"/>
      <c r="D1" s="291"/>
      <c r="E1" s="74"/>
      <c r="F1" s="75"/>
      <c r="G1" s="75"/>
      <c r="H1" s="75"/>
      <c r="I1" s="280" t="s">
        <v>258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110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111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232</v>
      </c>
      <c r="C12" s="245" t="s">
        <v>179</v>
      </c>
      <c r="D12" s="197">
        <v>55</v>
      </c>
      <c r="E12" s="245">
        <v>42</v>
      </c>
      <c r="F12" s="248">
        <f t="shared" ref="F12:F19" si="0">D12*E12</f>
        <v>2310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19" si="1">F12+G12+H12+I12+J12</f>
        <v>2310</v>
      </c>
      <c r="L12" s="83"/>
      <c r="M12" s="97"/>
    </row>
    <row r="13" spans="1:13" s="98" customFormat="1" ht="11.5" x14ac:dyDescent="0.25">
      <c r="A13" s="95" t="s">
        <v>19</v>
      </c>
      <c r="B13" s="246" t="s">
        <v>233</v>
      </c>
      <c r="C13" s="245" t="s">
        <v>179</v>
      </c>
      <c r="D13" s="197">
        <v>270</v>
      </c>
      <c r="E13" s="245">
        <v>53</v>
      </c>
      <c r="F13" s="248">
        <f t="shared" si="0"/>
        <v>14310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14310</v>
      </c>
      <c r="L13" s="83"/>
      <c r="M13" s="97"/>
    </row>
    <row r="14" spans="1:13" s="98" customFormat="1" ht="11.5" x14ac:dyDescent="0.25">
      <c r="A14" s="95" t="s">
        <v>8</v>
      </c>
      <c r="B14" s="246" t="s">
        <v>239</v>
      </c>
      <c r="C14" s="245" t="s">
        <v>179</v>
      </c>
      <c r="D14" s="197">
        <v>1660</v>
      </c>
      <c r="E14" s="245">
        <v>86</v>
      </c>
      <c r="F14" s="248">
        <f t="shared" si="0"/>
        <v>142760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142760</v>
      </c>
      <c r="L14" s="83"/>
      <c r="M14" s="97"/>
    </row>
    <row r="15" spans="1:13" s="98" customFormat="1" ht="11.5" x14ac:dyDescent="0.25">
      <c r="A15" s="95" t="s">
        <v>9</v>
      </c>
      <c r="B15" s="187" t="s">
        <v>172</v>
      </c>
      <c r="C15" s="245" t="s">
        <v>13</v>
      </c>
      <c r="D15" s="198">
        <v>15</v>
      </c>
      <c r="E15" s="245">
        <v>1600</v>
      </c>
      <c r="F15" s="248">
        <f t="shared" si="0"/>
        <v>24000</v>
      </c>
      <c r="G15" s="248">
        <f>0</f>
        <v>0</v>
      </c>
      <c r="H15" s="248">
        <f>0</f>
        <v>0</v>
      </c>
      <c r="I15" s="248">
        <f>0</f>
        <v>0</v>
      </c>
      <c r="J15" s="248">
        <f>0</f>
        <v>0</v>
      </c>
      <c r="K15" s="244">
        <f t="shared" si="1"/>
        <v>24000</v>
      </c>
      <c r="L15" s="99"/>
      <c r="M15" s="97"/>
    </row>
    <row r="16" spans="1:13" s="98" customFormat="1" ht="23" x14ac:dyDescent="0.25">
      <c r="A16" s="95" t="s">
        <v>20</v>
      </c>
      <c r="B16" s="246" t="s">
        <v>197</v>
      </c>
      <c r="C16" s="245" t="s">
        <v>13</v>
      </c>
      <c r="D16" s="245">
        <v>1</v>
      </c>
      <c r="E16" s="245">
        <v>12262</v>
      </c>
      <c r="F16" s="248">
        <v>6652</v>
      </c>
      <c r="G16" s="248">
        <v>451</v>
      </c>
      <c r="H16" s="248">
        <v>5159</v>
      </c>
      <c r="I16" s="248">
        <f>0</f>
        <v>0</v>
      </c>
      <c r="J16" s="248">
        <f>0</f>
        <v>0</v>
      </c>
      <c r="K16" s="244">
        <f t="shared" si="1"/>
        <v>12262</v>
      </c>
      <c r="L16" s="99"/>
      <c r="M16" s="83"/>
    </row>
    <row r="17" spans="1:15" s="98" customFormat="1" ht="23" x14ac:dyDescent="0.25">
      <c r="A17" s="95" t="s">
        <v>10</v>
      </c>
      <c r="B17" s="187" t="s">
        <v>312</v>
      </c>
      <c r="C17" s="245" t="s">
        <v>13</v>
      </c>
      <c r="D17" s="245">
        <v>1</v>
      </c>
      <c r="E17" s="245">
        <v>2550</v>
      </c>
      <c r="F17" s="248">
        <f t="shared" si="0"/>
        <v>2550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si="1"/>
        <v>2550</v>
      </c>
      <c r="L17" s="83"/>
      <c r="M17" s="97"/>
    </row>
    <row r="18" spans="1:15" s="98" customFormat="1" ht="23" x14ac:dyDescent="0.25">
      <c r="A18" s="95" t="s">
        <v>11</v>
      </c>
      <c r="B18" s="187" t="s">
        <v>313</v>
      </c>
      <c r="C18" s="245" t="s">
        <v>13</v>
      </c>
      <c r="D18" s="245">
        <v>1</v>
      </c>
      <c r="E18" s="245">
        <v>10800</v>
      </c>
      <c r="F18" s="248">
        <f t="shared" si="0"/>
        <v>10800</v>
      </c>
      <c r="G18" s="248">
        <f>0</f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10800</v>
      </c>
      <c r="L18" s="83"/>
      <c r="M18" s="97"/>
    </row>
    <row r="19" spans="1:15" s="98" customFormat="1" ht="11.5" x14ac:dyDescent="0.25">
      <c r="A19" s="95" t="s">
        <v>21</v>
      </c>
      <c r="B19" s="187" t="s">
        <v>173</v>
      </c>
      <c r="C19" s="245" t="s">
        <v>13</v>
      </c>
      <c r="D19" s="198">
        <v>1</v>
      </c>
      <c r="E19" s="245">
        <v>18720</v>
      </c>
      <c r="F19" s="248">
        <f t="shared" si="0"/>
        <v>18720</v>
      </c>
      <c r="G19" s="248">
        <f>0</f>
        <v>0</v>
      </c>
      <c r="H19" s="248">
        <f>0</f>
        <v>0</v>
      </c>
      <c r="I19" s="248">
        <f>0</f>
        <v>0</v>
      </c>
      <c r="J19" s="248">
        <f>0</f>
        <v>0</v>
      </c>
      <c r="K19" s="244">
        <f t="shared" si="1"/>
        <v>18720</v>
      </c>
      <c r="L19" s="83"/>
      <c r="M19" s="97"/>
    </row>
    <row r="20" spans="1:15" s="98" customFormat="1" ht="13.15" customHeight="1" thickBot="1" x14ac:dyDescent="0.3">
      <c r="A20" s="102"/>
      <c r="B20" s="103" t="s">
        <v>12</v>
      </c>
      <c r="C20" s="104"/>
      <c r="D20" s="105"/>
      <c r="E20" s="106"/>
      <c r="F20" s="107">
        <f>SUM(F12:F19)</f>
        <v>222102</v>
      </c>
      <c r="G20" s="107">
        <f t="shared" ref="G20:K20" si="2">SUM(G12:G19)</f>
        <v>451</v>
      </c>
      <c r="H20" s="107">
        <f t="shared" si="2"/>
        <v>5159</v>
      </c>
      <c r="I20" s="107">
        <f t="shared" si="2"/>
        <v>0</v>
      </c>
      <c r="J20" s="107">
        <f t="shared" si="2"/>
        <v>0</v>
      </c>
      <c r="K20" s="191">
        <f t="shared" si="2"/>
        <v>227712</v>
      </c>
      <c r="L20" s="83"/>
      <c r="M20" s="108">
        <f>SUM(F20:J20)</f>
        <v>227712</v>
      </c>
      <c r="N20" s="83"/>
    </row>
    <row r="21" spans="1:15" s="98" customFormat="1" ht="13.15" customHeight="1" x14ac:dyDescent="0.25">
      <c r="A21" s="109"/>
      <c r="B21" s="110"/>
      <c r="C21" s="111"/>
      <c r="D21" s="112"/>
      <c r="E21" s="112"/>
      <c r="F21" s="111"/>
      <c r="G21" s="111"/>
      <c r="H21" s="111"/>
      <c r="I21" s="113"/>
      <c r="J21" s="113"/>
      <c r="K21" s="111"/>
      <c r="L21" s="83"/>
      <c r="M21" s="97"/>
    </row>
    <row r="22" spans="1:15" s="77" customFormat="1" ht="14.25" customHeight="1" x14ac:dyDescent="0.3">
      <c r="A22" s="114"/>
      <c r="B22" s="115"/>
      <c r="C22" s="113"/>
      <c r="D22" s="113"/>
      <c r="E22" s="113"/>
      <c r="F22" s="162">
        <f>'[3]DO Clinceni'!$H$29</f>
        <v>216232</v>
      </c>
      <c r="G22" s="162">
        <f>'[3]DO Clinceni'!$H$37</f>
        <v>451</v>
      </c>
      <c r="H22" s="162">
        <f>'[3]DO Clinceni'!$H$33</f>
        <v>5159</v>
      </c>
      <c r="I22" s="162"/>
      <c r="J22" s="162"/>
      <c r="K22" s="162">
        <f>'[3]DO Clinceni'!$H$41</f>
        <v>221842</v>
      </c>
      <c r="L22" s="116"/>
      <c r="M22" s="117"/>
      <c r="N22" s="117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8"/>
      <c r="K23" s="113"/>
      <c r="L23" s="116"/>
      <c r="N23" s="78"/>
      <c r="O23" s="78"/>
    </row>
    <row r="24" spans="1:15" s="77" customFormat="1" ht="14.25" customHeight="1" x14ac:dyDescent="0.25">
      <c r="A24" s="114"/>
      <c r="B24" s="115" t="s">
        <v>42</v>
      </c>
      <c r="C24" s="113"/>
      <c r="D24" s="113">
        <f>SUM(D12:D14)</f>
        <v>1985</v>
      </c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 t="s">
        <v>41</v>
      </c>
      <c r="C26" s="113"/>
      <c r="D26" s="113">
        <f>D15</f>
        <v>15</v>
      </c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9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s="98" customFormat="1" ht="30" customHeight="1" x14ac:dyDescent="0.25">
      <c r="A310" s="114"/>
      <c r="B310" s="115"/>
      <c r="C310" s="113"/>
      <c r="D310" s="113"/>
      <c r="E310" s="113"/>
      <c r="F310" s="113"/>
      <c r="G310" s="113"/>
      <c r="H310" s="113"/>
      <c r="I310" s="113"/>
      <c r="J310" s="113"/>
      <c r="K310" s="113"/>
      <c r="L310" s="83"/>
      <c r="M310" s="97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9" spans="1:13" s="98" customFormat="1" ht="30" customHeight="1" x14ac:dyDescent="0.25">
      <c r="A319" s="114"/>
      <c r="B319" s="115"/>
      <c r="C319" s="113"/>
      <c r="D319" s="113"/>
      <c r="E319" s="113"/>
      <c r="F319" s="113"/>
      <c r="G319" s="113"/>
      <c r="H319" s="113"/>
      <c r="I319" s="113"/>
      <c r="J319" s="113"/>
      <c r="K319" s="113"/>
      <c r="L319" s="83"/>
      <c r="M319" s="97"/>
    </row>
    <row r="320" spans="1:13" ht="13.15" customHeight="1" x14ac:dyDescent="0.3"/>
    <row r="325" spans="2:17" ht="13.15" customHeight="1" x14ac:dyDescent="0.3"/>
    <row r="327" spans="2:17" ht="13.15" customHeight="1" x14ac:dyDescent="0.3"/>
    <row r="331" spans="2:17" s="114" customFormat="1" ht="13.15" customHeight="1" x14ac:dyDescent="0.3">
      <c r="B331" s="115"/>
      <c r="C331" s="113"/>
      <c r="D331" s="113"/>
      <c r="E331" s="113"/>
      <c r="F331" s="113"/>
      <c r="G331" s="113"/>
      <c r="H331" s="113"/>
      <c r="I331" s="113"/>
      <c r="J331" s="113"/>
      <c r="K331" s="113"/>
      <c r="L331" s="76"/>
      <c r="M331" s="77"/>
      <c r="N331" s="78"/>
      <c r="O331" s="78"/>
      <c r="P331" s="78"/>
      <c r="Q331" s="78"/>
    </row>
    <row r="335" spans="2:17" s="114" customFormat="1" ht="13.15" customHeight="1" x14ac:dyDescent="0.3">
      <c r="B335" s="115"/>
      <c r="C335" s="113"/>
      <c r="D335" s="113"/>
      <c r="E335" s="113"/>
      <c r="F335" s="113"/>
      <c r="G335" s="113"/>
      <c r="H335" s="113"/>
      <c r="I335" s="113"/>
      <c r="J335" s="113"/>
      <c r="K335" s="113"/>
      <c r="L335" s="76"/>
      <c r="M335" s="77"/>
      <c r="N335" s="78"/>
      <c r="O335" s="78"/>
      <c r="P335" s="78"/>
      <c r="Q335" s="78"/>
    </row>
    <row r="343" spans="2:17" s="114" customFormat="1" ht="13.15" customHeight="1" x14ac:dyDescent="0.3">
      <c r="B343" s="115"/>
      <c r="C343" s="113"/>
      <c r="D343" s="113"/>
      <c r="E343" s="113"/>
      <c r="F343" s="113"/>
      <c r="G343" s="113"/>
      <c r="H343" s="113"/>
      <c r="I343" s="113"/>
      <c r="J343" s="113"/>
      <c r="K343" s="113"/>
      <c r="L343" s="76"/>
      <c r="M343" s="77"/>
      <c r="N343" s="78"/>
      <c r="O343" s="78"/>
      <c r="P343" s="78"/>
      <c r="Q343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5"/>
  <sheetViews>
    <sheetView view="pageBreakPreview" zoomScale="80" zoomScaleNormal="100" zoomScaleSheetLayoutView="8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3.90625" style="115" customWidth="1"/>
    <col min="3" max="3" width="7" style="113" customWidth="1"/>
    <col min="4" max="4" width="6.45312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3.5" customHeight="1" x14ac:dyDescent="0.3">
      <c r="A1" s="279" t="s">
        <v>364</v>
      </c>
      <c r="B1" s="279"/>
      <c r="C1" s="279"/>
      <c r="D1" s="279"/>
      <c r="E1" s="74"/>
      <c r="F1" s="75"/>
      <c r="G1" s="75"/>
      <c r="H1" s="75"/>
      <c r="I1" s="280" t="s">
        <v>259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176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112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177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243</v>
      </c>
      <c r="C12" s="245" t="s">
        <v>179</v>
      </c>
      <c r="D12" s="245">
        <v>6748</v>
      </c>
      <c r="E12" s="245">
        <v>80</v>
      </c>
      <c r="F12" s="248">
        <f t="shared" ref="F12:F13" si="0">D12*E12</f>
        <v>539840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21" si="1">F12+G12+H12+I12+J12</f>
        <v>539840</v>
      </c>
      <c r="L12" s="83"/>
      <c r="M12" s="97"/>
    </row>
    <row r="13" spans="1:13" s="98" customFormat="1" ht="11.5" x14ac:dyDescent="0.25">
      <c r="A13" s="95" t="s">
        <v>19</v>
      </c>
      <c r="B13" s="246" t="s">
        <v>244</v>
      </c>
      <c r="C13" s="245" t="s">
        <v>179</v>
      </c>
      <c r="D13" s="245">
        <v>4072</v>
      </c>
      <c r="E13" s="245">
        <v>44</v>
      </c>
      <c r="F13" s="248">
        <f t="shared" si="0"/>
        <v>179168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179168</v>
      </c>
      <c r="L13" s="83"/>
      <c r="M13" s="97"/>
    </row>
    <row r="14" spans="1:13" s="98" customFormat="1" ht="11.5" x14ac:dyDescent="0.25">
      <c r="A14" s="95" t="s">
        <v>8</v>
      </c>
      <c r="B14" s="246" t="s">
        <v>200</v>
      </c>
      <c r="C14" s="245" t="s">
        <v>13</v>
      </c>
      <c r="D14" s="245">
        <v>23</v>
      </c>
      <c r="E14" s="245">
        <v>1600</v>
      </c>
      <c r="F14" s="248">
        <f>D14*E14</f>
        <v>36800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36800</v>
      </c>
      <c r="L14" s="83"/>
      <c r="M14" s="97"/>
    </row>
    <row r="15" spans="1:13" s="98" customFormat="1" ht="23" x14ac:dyDescent="0.25">
      <c r="A15" s="95" t="s">
        <v>9</v>
      </c>
      <c r="B15" s="246" t="s">
        <v>201</v>
      </c>
      <c r="C15" s="245" t="s">
        <v>13</v>
      </c>
      <c r="D15" s="245">
        <v>1</v>
      </c>
      <c r="E15" s="245">
        <v>12262</v>
      </c>
      <c r="F15" s="248">
        <v>6652</v>
      </c>
      <c r="G15" s="248">
        <v>451</v>
      </c>
      <c r="H15" s="248">
        <v>5159</v>
      </c>
      <c r="I15" s="248">
        <f>0</f>
        <v>0</v>
      </c>
      <c r="J15" s="248">
        <f>0</f>
        <v>0</v>
      </c>
      <c r="K15" s="244">
        <f t="shared" si="1"/>
        <v>12262</v>
      </c>
      <c r="L15" s="99"/>
      <c r="M15" s="83"/>
    </row>
    <row r="16" spans="1:13" s="98" customFormat="1" ht="23" x14ac:dyDescent="0.25">
      <c r="A16" s="95" t="s">
        <v>20</v>
      </c>
      <c r="B16" s="246" t="s">
        <v>314</v>
      </c>
      <c r="C16" s="245" t="s">
        <v>13</v>
      </c>
      <c r="D16" s="245">
        <v>1</v>
      </c>
      <c r="E16" s="245">
        <v>14880</v>
      </c>
      <c r="F16" s="248">
        <v>14880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1"/>
        <v>14880</v>
      </c>
      <c r="L16" s="83"/>
      <c r="M16" s="97"/>
    </row>
    <row r="17" spans="1:15" s="98" customFormat="1" ht="23" x14ac:dyDescent="0.25">
      <c r="A17" s="95" t="s">
        <v>10</v>
      </c>
      <c r="B17" s="246" t="s">
        <v>315</v>
      </c>
      <c r="C17" s="245" t="s">
        <v>13</v>
      </c>
      <c r="D17" s="245">
        <v>1</v>
      </c>
      <c r="E17" s="245">
        <v>4600</v>
      </c>
      <c r="F17" s="248">
        <v>4600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si="1"/>
        <v>4600</v>
      </c>
      <c r="L17" s="83"/>
      <c r="M17" s="97"/>
    </row>
    <row r="18" spans="1:15" s="98" customFormat="1" ht="23" x14ac:dyDescent="0.25">
      <c r="A18" s="95" t="s">
        <v>11</v>
      </c>
      <c r="B18" s="199" t="s">
        <v>316</v>
      </c>
      <c r="C18" s="245" t="s">
        <v>13</v>
      </c>
      <c r="D18" s="245">
        <v>1</v>
      </c>
      <c r="E18" s="245">
        <v>5200</v>
      </c>
      <c r="F18" s="248">
        <v>5200</v>
      </c>
      <c r="G18" s="248">
        <f>0</f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5200</v>
      </c>
      <c r="L18" s="99"/>
      <c r="M18" s="83"/>
    </row>
    <row r="19" spans="1:15" s="98" customFormat="1" ht="23" x14ac:dyDescent="0.25">
      <c r="A19" s="95" t="s">
        <v>21</v>
      </c>
      <c r="B19" s="199" t="s">
        <v>317</v>
      </c>
      <c r="C19" s="245" t="s">
        <v>13</v>
      </c>
      <c r="D19" s="245">
        <v>1</v>
      </c>
      <c r="E19" s="245">
        <v>4200</v>
      </c>
      <c r="F19" s="248">
        <v>4200</v>
      </c>
      <c r="G19" s="248">
        <f>0</f>
        <v>0</v>
      </c>
      <c r="H19" s="248">
        <f>0</f>
        <v>0</v>
      </c>
      <c r="I19" s="248">
        <f>0</f>
        <v>0</v>
      </c>
      <c r="J19" s="248">
        <f>0</f>
        <v>0</v>
      </c>
      <c r="K19" s="244">
        <f t="shared" si="1"/>
        <v>4200</v>
      </c>
      <c r="L19" s="99"/>
      <c r="M19" s="83"/>
    </row>
    <row r="20" spans="1:15" s="98" customFormat="1" ht="23" x14ac:dyDescent="0.25">
      <c r="A20" s="95" t="s">
        <v>22</v>
      </c>
      <c r="B20" s="100" t="s">
        <v>318</v>
      </c>
      <c r="C20" s="245" t="s">
        <v>13</v>
      </c>
      <c r="D20" s="245">
        <v>2</v>
      </c>
      <c r="E20" s="245">
        <v>2000</v>
      </c>
      <c r="F20" s="248">
        <v>4000</v>
      </c>
      <c r="G20" s="248">
        <f>0</f>
        <v>0</v>
      </c>
      <c r="H20" s="248">
        <f>0</f>
        <v>0</v>
      </c>
      <c r="I20" s="248">
        <f>0</f>
        <v>0</v>
      </c>
      <c r="J20" s="248">
        <f>0</f>
        <v>0</v>
      </c>
      <c r="K20" s="244">
        <f t="shared" si="1"/>
        <v>4000</v>
      </c>
      <c r="L20" s="83"/>
      <c r="M20" s="97"/>
    </row>
    <row r="21" spans="1:15" s="98" customFormat="1" ht="23" x14ac:dyDescent="0.25">
      <c r="A21" s="95" t="s">
        <v>23</v>
      </c>
      <c r="B21" s="187" t="s">
        <v>319</v>
      </c>
      <c r="C21" s="245" t="s">
        <v>13</v>
      </c>
      <c r="D21" s="245">
        <v>1</v>
      </c>
      <c r="E21" s="245">
        <v>92910</v>
      </c>
      <c r="F21" s="248">
        <v>92910</v>
      </c>
      <c r="G21" s="248">
        <f>0</f>
        <v>0</v>
      </c>
      <c r="H21" s="248">
        <f>0</f>
        <v>0</v>
      </c>
      <c r="I21" s="248">
        <f>0</f>
        <v>0</v>
      </c>
      <c r="J21" s="248">
        <f>0</f>
        <v>0</v>
      </c>
      <c r="K21" s="244">
        <f t="shared" si="1"/>
        <v>92910</v>
      </c>
      <c r="L21" s="83"/>
      <c r="M21" s="97"/>
    </row>
    <row r="22" spans="1:15" s="98" customFormat="1" ht="13.15" customHeight="1" thickBot="1" x14ac:dyDescent="0.3">
      <c r="A22" s="102"/>
      <c r="B22" s="103" t="s">
        <v>12</v>
      </c>
      <c r="C22" s="104"/>
      <c r="D22" s="105"/>
      <c r="E22" s="106"/>
      <c r="F22" s="107">
        <f t="shared" ref="F22:K22" si="2">SUM(F12:F21)</f>
        <v>888250</v>
      </c>
      <c r="G22" s="107">
        <f t="shared" si="2"/>
        <v>451</v>
      </c>
      <c r="H22" s="107">
        <f t="shared" si="2"/>
        <v>5159</v>
      </c>
      <c r="I22" s="107">
        <f t="shared" si="2"/>
        <v>0</v>
      </c>
      <c r="J22" s="107">
        <f t="shared" si="2"/>
        <v>0</v>
      </c>
      <c r="K22" s="191">
        <f t="shared" si="2"/>
        <v>893860</v>
      </c>
      <c r="L22" s="83"/>
      <c r="M22" s="108">
        <f>SUM(F22:J22)</f>
        <v>893860</v>
      </c>
      <c r="N22" s="83"/>
    </row>
    <row r="23" spans="1:15" s="98" customFormat="1" ht="13.15" customHeight="1" x14ac:dyDescent="0.25">
      <c r="A23" s="109"/>
      <c r="B23" s="110"/>
      <c r="C23" s="111"/>
      <c r="D23" s="112"/>
      <c r="E23" s="112"/>
      <c r="F23" s="111"/>
      <c r="G23" s="111"/>
      <c r="H23" s="111"/>
      <c r="I23" s="113"/>
      <c r="J23" s="113"/>
      <c r="K23" s="111"/>
      <c r="L23" s="83"/>
      <c r="M23" s="97"/>
    </row>
    <row r="24" spans="1:15" s="77" customFormat="1" ht="14.25" customHeight="1" x14ac:dyDescent="0.3">
      <c r="A24" s="114"/>
      <c r="B24" s="115"/>
      <c r="C24" s="113"/>
      <c r="D24" s="113"/>
      <c r="E24" s="113"/>
      <c r="F24" s="162">
        <f>F22+'SP Cernica'!F13</f>
        <v>889725</v>
      </c>
      <c r="G24" s="162">
        <f>G22+'SP Cernica'!G13</f>
        <v>2476</v>
      </c>
      <c r="H24" s="162">
        <f>H22+'SP Cernica'!H13</f>
        <v>18659</v>
      </c>
      <c r="I24" s="162">
        <f>I22+'SP Cernica'!I13</f>
        <v>0</v>
      </c>
      <c r="J24" s="162">
        <f>J22+'SP Cernica'!J13</f>
        <v>0</v>
      </c>
      <c r="K24" s="113">
        <f>K22+'SP Cernica'!K13</f>
        <v>910860</v>
      </c>
      <c r="L24" s="116"/>
      <c r="M24" s="117"/>
      <c r="N24" s="117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8"/>
      <c r="L25" s="116"/>
      <c r="N25" s="78"/>
      <c r="O25" s="78"/>
    </row>
    <row r="26" spans="1:15" s="77" customFormat="1" ht="14.25" customHeight="1" x14ac:dyDescent="0.3">
      <c r="A26" s="114"/>
      <c r="B26" s="115" t="s">
        <v>42</v>
      </c>
      <c r="C26" s="113"/>
      <c r="D26" s="119">
        <f>SUM(D12:D13)</f>
        <v>10820</v>
      </c>
      <c r="E26" s="113"/>
      <c r="F26" s="113">
        <f>'[3]DO Cernica'!$H$29</f>
        <v>889725</v>
      </c>
      <c r="G26" s="113">
        <f>'[3]DO Cernica'!$H$39</f>
        <v>2476</v>
      </c>
      <c r="H26" s="113">
        <f>'[3]DO Cernica'!$H$34</f>
        <v>18659</v>
      </c>
      <c r="I26" s="113"/>
      <c r="J26" s="113"/>
      <c r="K26" s="113">
        <f>'[4]DO Cernica'!$H$43</f>
        <v>910860</v>
      </c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9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3">
      <c r="A28" s="114"/>
      <c r="B28" s="115" t="s">
        <v>41</v>
      </c>
      <c r="C28" s="113"/>
      <c r="D28" s="119">
        <f>D14</f>
        <v>23</v>
      </c>
      <c r="E28" s="113">
        <f>K19/21</f>
        <v>200</v>
      </c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3">
      <c r="A29" s="114"/>
      <c r="B29" s="115"/>
      <c r="C29" s="113"/>
      <c r="D29" s="119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s="77" customFormat="1" ht="14.25" customHeight="1" x14ac:dyDescent="0.25">
      <c r="A301" s="114"/>
      <c r="B301" s="115"/>
      <c r="C301" s="113"/>
      <c r="D301" s="113"/>
      <c r="E301" s="113"/>
      <c r="F301" s="113"/>
      <c r="G301" s="113"/>
      <c r="H301" s="113"/>
      <c r="I301" s="113"/>
      <c r="J301" s="113"/>
      <c r="K301" s="113"/>
      <c r="L301" s="116"/>
      <c r="N301" s="78"/>
      <c r="O301" s="78"/>
    </row>
    <row r="302" spans="1:15" s="77" customFormat="1" ht="14.25" customHeight="1" x14ac:dyDescent="0.25">
      <c r="A302" s="114"/>
      <c r="B302" s="115"/>
      <c r="C302" s="113"/>
      <c r="D302" s="113"/>
      <c r="E302" s="113"/>
      <c r="F302" s="113"/>
      <c r="G302" s="113"/>
      <c r="H302" s="113"/>
      <c r="I302" s="113"/>
      <c r="J302" s="113"/>
      <c r="K302" s="113"/>
      <c r="L302" s="116"/>
      <c r="N302" s="78"/>
      <c r="O302" s="78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s="98" customFormat="1" ht="30" customHeight="1" x14ac:dyDescent="0.25">
      <c r="A312" s="114"/>
      <c r="B312" s="115"/>
      <c r="C312" s="113"/>
      <c r="D312" s="113"/>
      <c r="E312" s="113"/>
      <c r="F312" s="113"/>
      <c r="G312" s="113"/>
      <c r="H312" s="113"/>
      <c r="I312" s="113"/>
      <c r="J312" s="113"/>
      <c r="K312" s="113"/>
      <c r="L312" s="83"/>
      <c r="M312" s="97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8" spans="1:13" ht="14.25" customHeight="1" x14ac:dyDescent="0.25">
      <c r="L318" s="116"/>
    </row>
    <row r="319" spans="1:13" ht="14.25" customHeight="1" x14ac:dyDescent="0.25">
      <c r="L319" s="116"/>
    </row>
    <row r="321" spans="1:17" s="98" customFormat="1" ht="30" customHeight="1" x14ac:dyDescent="0.25">
      <c r="A321" s="114"/>
      <c r="B321" s="115"/>
      <c r="C321" s="113"/>
      <c r="D321" s="113"/>
      <c r="E321" s="113"/>
      <c r="F321" s="113"/>
      <c r="G321" s="113"/>
      <c r="H321" s="113"/>
      <c r="I321" s="113"/>
      <c r="J321" s="113"/>
      <c r="K321" s="113"/>
      <c r="L321" s="83"/>
      <c r="M321" s="97"/>
    </row>
    <row r="322" spans="1:17" ht="13.15" customHeight="1" x14ac:dyDescent="0.3"/>
    <row r="327" spans="1:17" ht="13.15" customHeight="1" x14ac:dyDescent="0.3"/>
    <row r="329" spans="1:17" ht="13.15" customHeight="1" x14ac:dyDescent="0.3"/>
    <row r="333" spans="1:17" s="114" customFormat="1" ht="13.15" customHeight="1" x14ac:dyDescent="0.3">
      <c r="B333" s="115"/>
      <c r="C333" s="113"/>
      <c r="D333" s="113"/>
      <c r="E333" s="113"/>
      <c r="F333" s="113"/>
      <c r="G333" s="113"/>
      <c r="H333" s="113"/>
      <c r="I333" s="113"/>
      <c r="J333" s="113"/>
      <c r="K333" s="113"/>
      <c r="L333" s="76"/>
      <c r="M333" s="77"/>
      <c r="N333" s="78"/>
      <c r="O333" s="78"/>
      <c r="P333" s="78"/>
      <c r="Q333" s="78"/>
    </row>
    <row r="337" spans="2:17" s="114" customFormat="1" ht="13.15" customHeight="1" x14ac:dyDescent="0.3">
      <c r="B337" s="115"/>
      <c r="C337" s="113"/>
      <c r="D337" s="113"/>
      <c r="E337" s="113"/>
      <c r="F337" s="113"/>
      <c r="G337" s="113"/>
      <c r="H337" s="113"/>
      <c r="I337" s="113"/>
      <c r="J337" s="113"/>
      <c r="K337" s="113"/>
      <c r="L337" s="76"/>
      <c r="M337" s="77"/>
      <c r="N337" s="78"/>
      <c r="O337" s="78"/>
      <c r="P337" s="78"/>
      <c r="Q337" s="78"/>
    </row>
    <row r="345" spans="2:17" s="114" customFormat="1" ht="13.15" customHeight="1" x14ac:dyDescent="0.3">
      <c r="B345" s="115"/>
      <c r="C345" s="113"/>
      <c r="D345" s="113"/>
      <c r="E345" s="113"/>
      <c r="F345" s="113"/>
      <c r="G345" s="113"/>
      <c r="H345" s="113"/>
      <c r="I345" s="113"/>
      <c r="J345" s="113"/>
      <c r="K345" s="113"/>
      <c r="L345" s="76"/>
      <c r="M345" s="77"/>
      <c r="N345" s="78"/>
      <c r="O345" s="78"/>
      <c r="P345" s="78"/>
      <c r="Q345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6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5.81640625" style="115" customWidth="1"/>
    <col min="3" max="3" width="7.26953125" style="113" customWidth="1"/>
    <col min="4" max="4" width="8.45312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5" ht="41" customHeight="1" x14ac:dyDescent="0.3">
      <c r="A1" s="291" t="s">
        <v>365</v>
      </c>
      <c r="B1" s="291"/>
      <c r="C1" s="291"/>
      <c r="D1" s="291"/>
      <c r="E1" s="74"/>
      <c r="F1" s="75"/>
      <c r="G1" s="75"/>
      <c r="H1" s="75"/>
      <c r="I1" s="280" t="s">
        <v>260</v>
      </c>
      <c r="J1" s="280"/>
      <c r="K1" s="280"/>
    </row>
    <row r="2" spans="1:15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5" ht="25" x14ac:dyDescent="0.5">
      <c r="A3" s="281" t="s">
        <v>114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5" ht="25" x14ac:dyDescent="0.5">
      <c r="A4" s="281" t="s">
        <v>112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5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5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5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5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5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5" s="90" customFormat="1" ht="11.5" x14ac:dyDescent="0.25">
      <c r="A11" s="250"/>
      <c r="B11" s="91" t="s">
        <v>346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5" s="98" customFormat="1" ht="11.5" x14ac:dyDescent="0.25">
      <c r="A12" s="95" t="s">
        <v>18</v>
      </c>
      <c r="B12" s="246" t="s">
        <v>178</v>
      </c>
      <c r="C12" s="245" t="s">
        <v>13</v>
      </c>
      <c r="D12" s="245">
        <v>1</v>
      </c>
      <c r="E12" s="245">
        <v>17000</v>
      </c>
      <c r="F12" s="248">
        <v>1475</v>
      </c>
      <c r="G12" s="248">
        <v>2025</v>
      </c>
      <c r="H12" s="248">
        <v>13500</v>
      </c>
      <c r="I12" s="248">
        <f>0</f>
        <v>0</v>
      </c>
      <c r="J12" s="248">
        <f>0</f>
        <v>0</v>
      </c>
      <c r="K12" s="244">
        <f t="shared" ref="K12" si="0">F12+G12+H12+I12+J12</f>
        <v>17000</v>
      </c>
      <c r="L12" s="83"/>
      <c r="M12" s="97"/>
    </row>
    <row r="13" spans="1:15" s="98" customFormat="1" ht="13.15" customHeight="1" thickBot="1" x14ac:dyDescent="0.3">
      <c r="A13" s="102"/>
      <c r="B13" s="103" t="s">
        <v>12</v>
      </c>
      <c r="C13" s="104"/>
      <c r="D13" s="105"/>
      <c r="E13" s="106"/>
      <c r="F13" s="107">
        <f t="shared" ref="F13:K13" si="1">SUM(F12:F12)</f>
        <v>1475</v>
      </c>
      <c r="G13" s="107">
        <f t="shared" si="1"/>
        <v>2025</v>
      </c>
      <c r="H13" s="107">
        <f t="shared" si="1"/>
        <v>13500</v>
      </c>
      <c r="I13" s="107">
        <f t="shared" si="1"/>
        <v>0</v>
      </c>
      <c r="J13" s="107">
        <f t="shared" si="1"/>
        <v>0</v>
      </c>
      <c r="K13" s="191">
        <f t="shared" si="1"/>
        <v>17000</v>
      </c>
      <c r="L13" s="83"/>
      <c r="M13" s="108">
        <f>SUM(F13:J13)</f>
        <v>17000</v>
      </c>
      <c r="N13" s="83"/>
    </row>
    <row r="14" spans="1:15" s="98" customFormat="1" ht="13.15" customHeight="1" x14ac:dyDescent="0.25">
      <c r="A14" s="109"/>
      <c r="B14" s="110"/>
      <c r="C14" s="111"/>
      <c r="D14" s="112"/>
      <c r="E14" s="112"/>
      <c r="F14" s="111"/>
      <c r="G14" s="111"/>
      <c r="H14" s="111"/>
      <c r="I14" s="113"/>
      <c r="J14" s="113"/>
      <c r="K14" s="111"/>
      <c r="L14" s="83"/>
      <c r="M14" s="97"/>
    </row>
    <row r="15" spans="1:15" s="77" customFormat="1" ht="14.25" customHeight="1" x14ac:dyDescent="0.25">
      <c r="A15" s="114"/>
      <c r="B15" s="115"/>
      <c r="C15" s="113"/>
      <c r="D15" s="113"/>
      <c r="E15" s="113"/>
      <c r="F15" s="113"/>
      <c r="G15" s="113"/>
      <c r="H15" s="113"/>
      <c r="I15" s="113"/>
      <c r="J15" s="113"/>
      <c r="K15" s="113"/>
      <c r="L15" s="116"/>
      <c r="M15" s="117"/>
      <c r="N15" s="117"/>
      <c r="O15" s="78"/>
    </row>
    <row r="16" spans="1:15" s="77" customFormat="1" ht="14.25" customHeight="1" x14ac:dyDescent="0.25">
      <c r="A16" s="114"/>
      <c r="B16" s="115"/>
      <c r="C16" s="113"/>
      <c r="D16" s="113"/>
      <c r="E16" s="113"/>
      <c r="F16" s="113"/>
      <c r="G16" s="113"/>
      <c r="H16" s="113"/>
      <c r="I16" s="113"/>
      <c r="J16" s="118"/>
      <c r="K16" s="113"/>
      <c r="L16" s="116"/>
      <c r="N16" s="78"/>
      <c r="O16" s="78"/>
    </row>
    <row r="17" spans="1:15" s="77" customFormat="1" ht="14.25" customHeight="1" x14ac:dyDescent="0.3">
      <c r="A17" s="114"/>
      <c r="B17" s="158" t="s">
        <v>194</v>
      </c>
      <c r="C17" s="113"/>
      <c r="D17" s="119"/>
      <c r="E17" s="113"/>
      <c r="F17" s="113"/>
      <c r="G17" s="113"/>
      <c r="H17" s="113"/>
      <c r="I17" s="113"/>
      <c r="J17" s="113"/>
      <c r="K17" s="113"/>
      <c r="L17" s="116"/>
      <c r="N17" s="78"/>
      <c r="O17" s="78"/>
    </row>
    <row r="18" spans="1:15" s="77" customFormat="1" ht="14.25" customHeight="1" x14ac:dyDescent="0.3">
      <c r="A18" s="114"/>
      <c r="B18" s="115"/>
      <c r="C18" s="113"/>
      <c r="D18" s="119"/>
      <c r="E18" s="113"/>
      <c r="F18" s="113"/>
      <c r="G18" s="113"/>
      <c r="H18" s="113"/>
      <c r="I18" s="113"/>
      <c r="J18" s="113"/>
      <c r="K18" s="113"/>
      <c r="L18" s="116"/>
      <c r="N18" s="78"/>
      <c r="O18" s="78"/>
    </row>
    <row r="19" spans="1:15" s="77" customFormat="1" ht="14.25" customHeight="1" x14ac:dyDescent="0.3">
      <c r="A19" s="114"/>
      <c r="B19" s="115"/>
      <c r="C19" s="113"/>
      <c r="D19" s="119"/>
      <c r="E19" s="113"/>
      <c r="F19" s="113"/>
      <c r="G19" s="113"/>
      <c r="H19" s="113"/>
      <c r="I19" s="113"/>
      <c r="J19" s="113"/>
      <c r="K19" s="113"/>
      <c r="L19" s="116"/>
      <c r="N19" s="78"/>
      <c r="O19" s="78"/>
    </row>
    <row r="20" spans="1:15" s="77" customFormat="1" ht="14.25" customHeight="1" x14ac:dyDescent="0.3">
      <c r="A20" s="114"/>
      <c r="B20" s="115"/>
      <c r="C20" s="113"/>
      <c r="D20" s="119"/>
      <c r="E20" s="113"/>
      <c r="F20" s="113"/>
      <c r="G20" s="113"/>
      <c r="H20" s="113"/>
      <c r="I20" s="113"/>
      <c r="J20" s="113"/>
      <c r="K20" s="113"/>
      <c r="L20" s="116"/>
      <c r="N20" s="78"/>
      <c r="O20" s="78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N21" s="78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6"/>
      <c r="N22" s="78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ht="14.25" customHeight="1" x14ac:dyDescent="0.25">
      <c r="L294" s="116"/>
    </row>
    <row r="295" spans="1:15" ht="14.25" customHeight="1" x14ac:dyDescent="0.25">
      <c r="L295" s="116"/>
    </row>
    <row r="296" spans="1:15" ht="14.25" customHeight="1" x14ac:dyDescent="0.25">
      <c r="L296" s="116"/>
    </row>
    <row r="297" spans="1:15" ht="14.25" customHeight="1" x14ac:dyDescent="0.25">
      <c r="L297" s="116"/>
    </row>
    <row r="298" spans="1:15" ht="14.25" customHeight="1" x14ac:dyDescent="0.25">
      <c r="L298" s="116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s="98" customFormat="1" ht="30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83"/>
      <c r="M303" s="97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2" spans="1:13" s="98" customFormat="1" ht="30" customHeight="1" x14ac:dyDescent="0.25">
      <c r="A312" s="114"/>
      <c r="B312" s="115"/>
      <c r="C312" s="113"/>
      <c r="D312" s="113"/>
      <c r="E312" s="113"/>
      <c r="F312" s="113"/>
      <c r="G312" s="113"/>
      <c r="H312" s="113"/>
      <c r="I312" s="113"/>
      <c r="J312" s="113"/>
      <c r="K312" s="113"/>
      <c r="L312" s="83"/>
      <c r="M312" s="97"/>
    </row>
    <row r="313" spans="1:13" ht="13.15" customHeight="1" x14ac:dyDescent="0.3"/>
    <row r="318" spans="1:13" ht="13.15" customHeight="1" x14ac:dyDescent="0.3"/>
    <row r="320" spans="1:13" ht="13.15" customHeight="1" x14ac:dyDescent="0.3"/>
    <row r="324" spans="2:17" s="114" customFormat="1" ht="13.15" customHeight="1" x14ac:dyDescent="0.3">
      <c r="B324" s="115"/>
      <c r="C324" s="113"/>
      <c r="D324" s="113"/>
      <c r="E324" s="113"/>
      <c r="F324" s="113"/>
      <c r="G324" s="113"/>
      <c r="H324" s="113"/>
      <c r="I324" s="113"/>
      <c r="J324" s="113"/>
      <c r="K324" s="113"/>
      <c r="L324" s="76"/>
      <c r="M324" s="77"/>
      <c r="N324" s="78"/>
      <c r="O324" s="78"/>
      <c r="P324" s="78"/>
      <c r="Q324" s="78"/>
    </row>
    <row r="328" spans="2:17" s="114" customFormat="1" ht="13.15" customHeight="1" x14ac:dyDescent="0.3"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76"/>
      <c r="M328" s="77"/>
      <c r="N328" s="78"/>
      <c r="O328" s="78"/>
      <c r="P328" s="78"/>
      <c r="Q328" s="78"/>
    </row>
    <row r="336" spans="2:17" s="114" customFormat="1" ht="13.15" customHeight="1" x14ac:dyDescent="0.3">
      <c r="B336" s="115"/>
      <c r="C336" s="113"/>
      <c r="D336" s="113"/>
      <c r="E336" s="113"/>
      <c r="F336" s="113"/>
      <c r="G336" s="113"/>
      <c r="H336" s="113"/>
      <c r="I336" s="113"/>
      <c r="J336" s="113"/>
      <c r="K336" s="113"/>
      <c r="L336" s="76"/>
      <c r="M336" s="77"/>
      <c r="N336" s="78"/>
      <c r="O336" s="78"/>
      <c r="P336" s="78"/>
      <c r="Q336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2"/>
  <sheetViews>
    <sheetView view="pageBreakPreview" topLeftCell="A4" zoomScale="79" zoomScaleNormal="100" zoomScaleSheetLayoutView="79" workbookViewId="0">
      <selection activeCell="S18" sqref="S18"/>
    </sheetView>
  </sheetViews>
  <sheetFormatPr defaultColWidth="9.1796875" defaultRowHeight="12.5" x14ac:dyDescent="0.25"/>
  <cols>
    <col min="1" max="1" width="4.453125" style="114" customWidth="1"/>
    <col min="2" max="2" width="36.7265625" style="115" customWidth="1"/>
    <col min="3" max="3" width="8.7265625" style="113" customWidth="1"/>
    <col min="4" max="5" width="10" style="113" customWidth="1"/>
    <col min="6" max="6" width="11.7265625" style="113" customWidth="1"/>
    <col min="7" max="7" width="9.1796875" style="113" bestFit="1" customWidth="1"/>
    <col min="8" max="8" width="10.54296875" style="113" customWidth="1"/>
    <col min="9" max="9" width="9.26953125" style="113" customWidth="1"/>
    <col min="10" max="10" width="9.7265625" style="113" customWidth="1"/>
    <col min="11" max="11" width="11" style="113" customWidth="1"/>
    <col min="12" max="12" width="11.7265625" style="77" bestFit="1" customWidth="1"/>
    <col min="13" max="13" width="13.7265625" style="77" bestFit="1" customWidth="1"/>
    <col min="14" max="14" width="12.26953125" style="77" bestFit="1" customWidth="1"/>
    <col min="15" max="15" width="15.453125" style="78" customWidth="1"/>
    <col min="16" max="16" width="12.26953125" style="78" bestFit="1" customWidth="1"/>
    <col min="17" max="17" width="11.26953125" style="78" bestFit="1" customWidth="1"/>
    <col min="18" max="16384" width="9.1796875" style="78"/>
  </cols>
  <sheetData>
    <row r="1" spans="1:17" ht="49.5" customHeight="1" x14ac:dyDescent="0.25">
      <c r="A1" s="279" t="s">
        <v>356</v>
      </c>
      <c r="B1" s="279"/>
      <c r="C1" s="279"/>
      <c r="D1" s="279"/>
      <c r="E1" s="130"/>
      <c r="F1" s="75"/>
      <c r="G1" s="75"/>
      <c r="H1" s="75"/>
      <c r="I1" s="280" t="s">
        <v>261</v>
      </c>
      <c r="J1" s="280"/>
      <c r="K1" s="280"/>
      <c r="N1" s="131"/>
      <c r="O1" s="132"/>
    </row>
    <row r="2" spans="1:17" ht="27.5" customHeight="1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N2" s="131"/>
      <c r="O2" s="132"/>
    </row>
    <row r="3" spans="1:17" ht="25" x14ac:dyDescent="0.5">
      <c r="A3" s="281" t="s">
        <v>267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131"/>
      <c r="O3" s="132"/>
    </row>
    <row r="4" spans="1:17" ht="25" x14ac:dyDescent="0.5">
      <c r="A4" s="281" t="s">
        <v>116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N4" s="131"/>
      <c r="O4" s="132"/>
    </row>
    <row r="5" spans="1:17" ht="12.4" customHeight="1" x14ac:dyDescent="0.5">
      <c r="A5" s="133"/>
      <c r="B5" s="133"/>
      <c r="C5" s="133"/>
      <c r="D5" s="133"/>
      <c r="E5" s="129"/>
      <c r="F5" s="133"/>
      <c r="G5" s="133"/>
      <c r="H5" s="133"/>
      <c r="I5" s="133"/>
      <c r="J5" s="133"/>
      <c r="K5" s="133"/>
      <c r="N5" s="131"/>
      <c r="O5" s="132"/>
    </row>
    <row r="6" spans="1:17" ht="5.5" customHeight="1" thickBot="1" x14ac:dyDescent="0.55000000000000004">
      <c r="A6" s="133"/>
      <c r="B6" s="133"/>
      <c r="C6" s="133"/>
      <c r="D6" s="133"/>
      <c r="E6" s="129"/>
      <c r="F6" s="133"/>
      <c r="G6" s="133"/>
      <c r="H6" s="133"/>
      <c r="I6" s="133"/>
      <c r="J6" s="133"/>
      <c r="K6" s="133"/>
      <c r="N6" s="131"/>
      <c r="O6" s="132"/>
    </row>
    <row r="7" spans="1:17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4"/>
      <c r="M7" s="84"/>
      <c r="N7" s="131"/>
      <c r="O7" s="132"/>
    </row>
    <row r="8" spans="1:17" s="85" customFormat="1" ht="13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4"/>
      <c r="M8" s="84"/>
      <c r="N8" s="131"/>
      <c r="O8" s="132"/>
    </row>
    <row r="9" spans="1:17" s="85" customFormat="1" ht="13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4"/>
      <c r="M9" s="84"/>
      <c r="N9" s="131"/>
      <c r="O9" s="134"/>
    </row>
    <row r="10" spans="1:17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4"/>
      <c r="M10" s="84"/>
      <c r="N10" s="131"/>
      <c r="O10" s="132"/>
    </row>
    <row r="11" spans="1:17" s="90" customFormat="1" ht="11.5" x14ac:dyDescent="0.25">
      <c r="A11" s="250"/>
      <c r="B11" s="91" t="s">
        <v>268</v>
      </c>
      <c r="C11" s="88"/>
      <c r="D11" s="87"/>
      <c r="E11" s="88"/>
      <c r="F11" s="87"/>
      <c r="G11" s="88"/>
      <c r="H11" s="87"/>
      <c r="I11" s="88"/>
      <c r="J11" s="88"/>
      <c r="K11" s="89"/>
      <c r="L11" s="84"/>
      <c r="M11" s="84"/>
      <c r="N11" s="131"/>
      <c r="O11" s="132"/>
    </row>
    <row r="12" spans="1:17" s="90" customFormat="1" ht="34.5" x14ac:dyDescent="0.25">
      <c r="A12" s="292" t="s">
        <v>18</v>
      </c>
      <c r="B12" s="195" t="s">
        <v>269</v>
      </c>
      <c r="C12" s="137" t="s">
        <v>86</v>
      </c>
      <c r="D12" s="196">
        <v>1</v>
      </c>
      <c r="E12" s="245">
        <v>96023</v>
      </c>
      <c r="F12" s="248">
        <v>96023</v>
      </c>
      <c r="G12" s="248">
        <v>0</v>
      </c>
      <c r="H12" s="248">
        <v>0</v>
      </c>
      <c r="I12" s="248">
        <v>0</v>
      </c>
      <c r="J12" s="248">
        <v>0</v>
      </c>
      <c r="K12" s="244">
        <f>F12+G12+H12+I12+J12</f>
        <v>96023</v>
      </c>
      <c r="L12" s="84"/>
      <c r="M12" s="84"/>
      <c r="N12" s="139"/>
      <c r="O12" s="132"/>
    </row>
    <row r="13" spans="1:17" s="77" customFormat="1" ht="14.25" customHeight="1" x14ac:dyDescent="0.25">
      <c r="A13" s="293"/>
      <c r="B13" s="195" t="s">
        <v>270</v>
      </c>
      <c r="C13" s="137" t="s">
        <v>86</v>
      </c>
      <c r="D13" s="196">
        <v>1</v>
      </c>
      <c r="E13" s="245">
        <v>11400</v>
      </c>
      <c r="F13" s="248">
        <v>1500</v>
      </c>
      <c r="G13" s="248">
        <v>900</v>
      </c>
      <c r="H13" s="248">
        <v>9000</v>
      </c>
      <c r="I13" s="248">
        <v>0</v>
      </c>
      <c r="J13" s="248">
        <v>0</v>
      </c>
      <c r="K13" s="244">
        <f t="shared" ref="K13:K34" si="0">F13+G13+H13+I13+J13</f>
        <v>11400</v>
      </c>
      <c r="L13" s="140"/>
      <c r="O13" s="78"/>
      <c r="P13" s="78"/>
      <c r="Q13" s="78"/>
    </row>
    <row r="14" spans="1:17" s="98" customFormat="1" ht="11.5" x14ac:dyDescent="0.25">
      <c r="A14" s="135"/>
      <c r="B14" s="213" t="s">
        <v>271</v>
      </c>
      <c r="C14" s="137"/>
      <c r="D14" s="196"/>
      <c r="E14" s="245"/>
      <c r="F14" s="248"/>
      <c r="G14" s="248"/>
      <c r="H14" s="248"/>
      <c r="I14" s="248"/>
      <c r="J14" s="248"/>
      <c r="K14" s="244"/>
      <c r="L14" s="97"/>
      <c r="M14" s="142"/>
    </row>
    <row r="15" spans="1:17" s="77" customFormat="1" ht="14.25" customHeight="1" x14ac:dyDescent="0.25">
      <c r="A15" s="292" t="s">
        <v>19</v>
      </c>
      <c r="B15" s="195" t="s">
        <v>272</v>
      </c>
      <c r="C15" s="137" t="s">
        <v>86</v>
      </c>
      <c r="D15" s="196">
        <v>1</v>
      </c>
      <c r="E15" s="245">
        <v>52600</v>
      </c>
      <c r="F15" s="248">
        <v>2000</v>
      </c>
      <c r="G15" s="248">
        <v>6600</v>
      </c>
      <c r="H15" s="248">
        <v>44000</v>
      </c>
      <c r="I15" s="248">
        <v>0</v>
      </c>
      <c r="J15" s="248">
        <v>0</v>
      </c>
      <c r="K15" s="244">
        <f t="shared" si="0"/>
        <v>52600</v>
      </c>
      <c r="L15" s="140"/>
      <c r="N15" s="78"/>
      <c r="O15" s="78"/>
    </row>
    <row r="16" spans="1:17" s="77" customFormat="1" ht="14.25" customHeight="1" x14ac:dyDescent="0.25">
      <c r="A16" s="294"/>
      <c r="B16" s="195" t="s">
        <v>273</v>
      </c>
      <c r="C16" s="137" t="s">
        <v>86</v>
      </c>
      <c r="D16" s="196">
        <v>1</v>
      </c>
      <c r="E16" s="245">
        <v>55000</v>
      </c>
      <c r="F16" s="248">
        <v>0</v>
      </c>
      <c r="G16" s="248">
        <v>5000</v>
      </c>
      <c r="H16" s="248">
        <v>50000</v>
      </c>
      <c r="I16" s="248">
        <v>0</v>
      </c>
      <c r="J16" s="248">
        <v>0</v>
      </c>
      <c r="K16" s="244">
        <f t="shared" si="0"/>
        <v>55000</v>
      </c>
      <c r="L16" s="140"/>
      <c r="O16" s="78"/>
      <c r="P16" s="78"/>
      <c r="Q16" s="78"/>
    </row>
    <row r="17" spans="1:17" s="77" customFormat="1" ht="14.25" customHeight="1" x14ac:dyDescent="0.25">
      <c r="A17" s="294"/>
      <c r="B17" s="195" t="s">
        <v>274</v>
      </c>
      <c r="C17" s="137" t="s">
        <v>86</v>
      </c>
      <c r="D17" s="196">
        <v>1</v>
      </c>
      <c r="E17" s="245">
        <v>88700</v>
      </c>
      <c r="F17" s="248">
        <v>88700</v>
      </c>
      <c r="G17" s="248">
        <v>0</v>
      </c>
      <c r="H17" s="248">
        <v>0</v>
      </c>
      <c r="I17" s="248">
        <v>0</v>
      </c>
      <c r="J17" s="248">
        <v>0</v>
      </c>
      <c r="K17" s="244">
        <f t="shared" si="0"/>
        <v>88700</v>
      </c>
      <c r="L17" s="140"/>
      <c r="O17" s="78"/>
      <c r="P17" s="78"/>
      <c r="Q17" s="78"/>
    </row>
    <row r="18" spans="1:17" s="77" customFormat="1" ht="14.25" customHeight="1" x14ac:dyDescent="0.25">
      <c r="A18" s="293"/>
      <c r="B18" s="195" t="s">
        <v>275</v>
      </c>
      <c r="C18" s="137" t="s">
        <v>86</v>
      </c>
      <c r="D18" s="196">
        <v>1</v>
      </c>
      <c r="E18" s="245">
        <v>7200</v>
      </c>
      <c r="F18" s="248">
        <v>1200</v>
      </c>
      <c r="G18" s="248">
        <v>0</v>
      </c>
      <c r="H18" s="248">
        <v>6000</v>
      </c>
      <c r="I18" s="248">
        <v>0</v>
      </c>
      <c r="J18" s="248">
        <v>0</v>
      </c>
      <c r="K18" s="244">
        <f t="shared" si="0"/>
        <v>7200</v>
      </c>
      <c r="L18" s="140"/>
      <c r="O18" s="78"/>
      <c r="P18" s="78"/>
      <c r="Q18" s="78"/>
    </row>
    <row r="19" spans="1:17" s="77" customFormat="1" ht="14.25" customHeight="1" x14ac:dyDescent="0.25">
      <c r="A19" s="135"/>
      <c r="B19" s="213" t="s">
        <v>276</v>
      </c>
      <c r="C19" s="137"/>
      <c r="D19" s="196"/>
      <c r="E19" s="245"/>
      <c r="F19" s="248"/>
      <c r="G19" s="248"/>
      <c r="H19" s="248"/>
      <c r="I19" s="248"/>
      <c r="J19" s="248"/>
      <c r="K19" s="244"/>
      <c r="L19" s="140"/>
      <c r="O19" s="78"/>
      <c r="P19" s="78"/>
      <c r="Q19" s="78"/>
    </row>
    <row r="20" spans="1:17" s="77" customFormat="1" ht="14.25" customHeight="1" x14ac:dyDescent="0.25">
      <c r="A20" s="292" t="s">
        <v>8</v>
      </c>
      <c r="B20" s="195" t="s">
        <v>277</v>
      </c>
      <c r="C20" s="137" t="s">
        <v>86</v>
      </c>
      <c r="D20" s="196">
        <v>1</v>
      </c>
      <c r="E20" s="245">
        <v>26000</v>
      </c>
      <c r="F20" s="248">
        <v>26000</v>
      </c>
      <c r="G20" s="248">
        <v>0</v>
      </c>
      <c r="H20" s="248">
        <v>0</v>
      </c>
      <c r="I20" s="248">
        <v>0</v>
      </c>
      <c r="J20" s="248">
        <v>0</v>
      </c>
      <c r="K20" s="244">
        <f t="shared" si="0"/>
        <v>26000</v>
      </c>
      <c r="L20" s="108"/>
      <c r="O20" s="78"/>
      <c r="P20" s="78"/>
      <c r="Q20" s="78"/>
    </row>
    <row r="21" spans="1:17" s="77" customFormat="1" x14ac:dyDescent="0.25">
      <c r="A21" s="294"/>
      <c r="B21" s="195" t="s">
        <v>329</v>
      </c>
      <c r="C21" s="137" t="s">
        <v>86</v>
      </c>
      <c r="D21" s="196">
        <v>1</v>
      </c>
      <c r="E21" s="245">
        <v>5880</v>
      </c>
      <c r="F21" s="248">
        <v>800</v>
      </c>
      <c r="G21" s="248">
        <v>500</v>
      </c>
      <c r="H21" s="248">
        <v>5000</v>
      </c>
      <c r="I21" s="248">
        <v>0</v>
      </c>
      <c r="J21" s="248">
        <v>0</v>
      </c>
      <c r="K21" s="244">
        <f t="shared" si="0"/>
        <v>6300</v>
      </c>
      <c r="L21" s="140"/>
      <c r="O21" s="78"/>
      <c r="P21" s="78"/>
      <c r="Q21" s="78"/>
    </row>
    <row r="22" spans="1:17" s="77" customFormat="1" ht="14.25" customHeight="1" x14ac:dyDescent="0.25">
      <c r="A22" s="294"/>
      <c r="B22" s="195" t="s">
        <v>330</v>
      </c>
      <c r="C22" s="137" t="s">
        <v>86</v>
      </c>
      <c r="D22" s="196"/>
      <c r="E22" s="245">
        <v>13000</v>
      </c>
      <c r="F22" s="248"/>
      <c r="G22" s="248">
        <v>1300</v>
      </c>
      <c r="H22" s="248">
        <v>13000</v>
      </c>
      <c r="I22" s="248">
        <v>0</v>
      </c>
      <c r="J22" s="248">
        <v>0</v>
      </c>
      <c r="K22" s="244">
        <f t="shared" si="0"/>
        <v>14300</v>
      </c>
      <c r="L22" s="140"/>
      <c r="O22" s="78"/>
      <c r="P22" s="78"/>
      <c r="Q22" s="78"/>
    </row>
    <row r="23" spans="1:17" s="77" customFormat="1" x14ac:dyDescent="0.25">
      <c r="A23" s="294"/>
      <c r="B23" s="195" t="s">
        <v>331</v>
      </c>
      <c r="C23" s="137" t="s">
        <v>86</v>
      </c>
      <c r="D23" s="196">
        <v>1</v>
      </c>
      <c r="E23" s="245">
        <v>9400</v>
      </c>
      <c r="F23" s="248">
        <v>800</v>
      </c>
      <c r="G23" s="248">
        <v>1100</v>
      </c>
      <c r="H23" s="248">
        <v>7500</v>
      </c>
      <c r="I23" s="248">
        <v>0</v>
      </c>
      <c r="J23" s="248">
        <v>0</v>
      </c>
      <c r="K23" s="244">
        <f t="shared" si="0"/>
        <v>9400</v>
      </c>
      <c r="L23" s="108"/>
      <c r="O23" s="78"/>
      <c r="P23" s="78"/>
      <c r="Q23" s="78"/>
    </row>
    <row r="24" spans="1:17" s="77" customFormat="1" x14ac:dyDescent="0.25">
      <c r="A24" s="294"/>
      <c r="B24" s="195" t="s">
        <v>332</v>
      </c>
      <c r="C24" s="137" t="s">
        <v>86</v>
      </c>
      <c r="D24" s="196">
        <v>1</v>
      </c>
      <c r="E24" s="245">
        <v>5880</v>
      </c>
      <c r="F24" s="248">
        <v>800</v>
      </c>
      <c r="G24" s="248">
        <v>500</v>
      </c>
      <c r="H24" s="248">
        <v>5000</v>
      </c>
      <c r="I24" s="248">
        <v>0</v>
      </c>
      <c r="J24" s="248">
        <v>0</v>
      </c>
      <c r="K24" s="244">
        <f t="shared" si="0"/>
        <v>6300</v>
      </c>
      <c r="L24" s="140"/>
      <c r="O24" s="78"/>
      <c r="P24" s="78"/>
      <c r="Q24" s="78"/>
    </row>
    <row r="25" spans="1:17" s="77" customFormat="1" ht="14.25" customHeight="1" x14ac:dyDescent="0.25">
      <c r="A25" s="293"/>
      <c r="B25" s="195" t="s">
        <v>278</v>
      </c>
      <c r="C25" s="137" t="s">
        <v>86</v>
      </c>
      <c r="D25" s="196"/>
      <c r="E25" s="245">
        <v>5880</v>
      </c>
      <c r="F25" s="248">
        <v>800</v>
      </c>
      <c r="G25" s="248">
        <v>500</v>
      </c>
      <c r="H25" s="248">
        <v>5000</v>
      </c>
      <c r="I25" s="248">
        <v>0</v>
      </c>
      <c r="J25" s="248">
        <v>0</v>
      </c>
      <c r="K25" s="244">
        <f t="shared" si="0"/>
        <v>6300</v>
      </c>
      <c r="L25" s="140"/>
      <c r="O25" s="78"/>
      <c r="P25" s="78"/>
      <c r="Q25" s="78"/>
    </row>
    <row r="26" spans="1:17" s="77" customFormat="1" ht="23" x14ac:dyDescent="0.25">
      <c r="A26" s="135" t="s">
        <v>9</v>
      </c>
      <c r="B26" s="195" t="s">
        <v>279</v>
      </c>
      <c r="C26" s="137" t="s">
        <v>86</v>
      </c>
      <c r="D26" s="196">
        <v>1</v>
      </c>
      <c r="E26" s="245">
        <v>53900</v>
      </c>
      <c r="F26" s="248">
        <f>490*110</f>
        <v>53900</v>
      </c>
      <c r="G26" s="248">
        <v>0</v>
      </c>
      <c r="H26" s="248">
        <v>0</v>
      </c>
      <c r="I26" s="248">
        <v>0</v>
      </c>
      <c r="J26" s="248">
        <v>0</v>
      </c>
      <c r="K26" s="244">
        <f t="shared" si="0"/>
        <v>53900</v>
      </c>
      <c r="L26" s="108"/>
      <c r="O26" s="78"/>
      <c r="P26" s="78"/>
      <c r="Q26" s="78"/>
    </row>
    <row r="27" spans="1:17" s="77" customFormat="1" ht="23" x14ac:dyDescent="0.25">
      <c r="A27" s="135" t="s">
        <v>20</v>
      </c>
      <c r="B27" s="195" t="s">
        <v>294</v>
      </c>
      <c r="C27" s="137" t="s">
        <v>86</v>
      </c>
      <c r="D27" s="196">
        <v>1</v>
      </c>
      <c r="E27" s="245">
        <v>5100</v>
      </c>
      <c r="F27" s="248">
        <v>900</v>
      </c>
      <c r="G27" s="248">
        <v>700</v>
      </c>
      <c r="H27" s="248">
        <v>3500</v>
      </c>
      <c r="I27" s="248">
        <v>0</v>
      </c>
      <c r="J27" s="248">
        <v>0</v>
      </c>
      <c r="K27" s="244">
        <f t="shared" si="0"/>
        <v>5100</v>
      </c>
      <c r="L27" s="140"/>
      <c r="O27" s="78"/>
      <c r="P27" s="78"/>
      <c r="Q27" s="78"/>
    </row>
    <row r="28" spans="1:17" s="77" customFormat="1" ht="14.25" customHeight="1" x14ac:dyDescent="0.25">
      <c r="A28" s="135" t="s">
        <v>10</v>
      </c>
      <c r="B28" s="195" t="s">
        <v>322</v>
      </c>
      <c r="C28" s="137" t="s">
        <v>86</v>
      </c>
      <c r="D28" s="196"/>
      <c r="E28" s="245">
        <v>2300</v>
      </c>
      <c r="F28" s="248">
        <v>2300</v>
      </c>
      <c r="G28" s="248">
        <v>0</v>
      </c>
      <c r="H28" s="248">
        <v>0</v>
      </c>
      <c r="I28" s="248">
        <v>0</v>
      </c>
      <c r="J28" s="248">
        <v>0</v>
      </c>
      <c r="K28" s="244">
        <f t="shared" si="0"/>
        <v>2300</v>
      </c>
      <c r="L28" s="140"/>
      <c r="O28" s="78"/>
      <c r="P28" s="78"/>
      <c r="Q28" s="78"/>
    </row>
    <row r="29" spans="1:17" s="77" customFormat="1" ht="23" x14ac:dyDescent="0.25">
      <c r="A29" s="135" t="s">
        <v>11</v>
      </c>
      <c r="B29" s="195" t="s">
        <v>280</v>
      </c>
      <c r="C29" s="137" t="s">
        <v>86</v>
      </c>
      <c r="D29" s="196">
        <v>1</v>
      </c>
      <c r="E29" s="245">
        <v>21780</v>
      </c>
      <c r="F29" s="248">
        <v>1100</v>
      </c>
      <c r="G29" s="248">
        <v>1880</v>
      </c>
      <c r="H29" s="248">
        <v>18800</v>
      </c>
      <c r="I29" s="248">
        <v>0</v>
      </c>
      <c r="J29" s="248">
        <v>0</v>
      </c>
      <c r="K29" s="244">
        <f t="shared" si="0"/>
        <v>21780</v>
      </c>
      <c r="L29" s="108"/>
      <c r="O29" s="78"/>
      <c r="P29" s="78"/>
      <c r="Q29" s="78"/>
    </row>
    <row r="30" spans="1:17" s="77" customFormat="1" ht="14.25" customHeight="1" x14ac:dyDescent="0.25">
      <c r="A30" s="135" t="s">
        <v>21</v>
      </c>
      <c r="B30" s="195" t="s">
        <v>281</v>
      </c>
      <c r="C30" s="137" t="s">
        <v>86</v>
      </c>
      <c r="D30" s="196">
        <v>1</v>
      </c>
      <c r="E30" s="245">
        <v>47200</v>
      </c>
      <c r="F30" s="248">
        <v>16000</v>
      </c>
      <c r="G30" s="248">
        <v>0</v>
      </c>
      <c r="H30" s="248">
        <v>31200</v>
      </c>
      <c r="I30" s="248">
        <v>0</v>
      </c>
      <c r="J30" s="248">
        <v>0</v>
      </c>
      <c r="K30" s="244">
        <f t="shared" si="0"/>
        <v>47200</v>
      </c>
      <c r="L30" s="140"/>
      <c r="O30" s="78"/>
      <c r="P30" s="78"/>
      <c r="Q30" s="78"/>
    </row>
    <row r="31" spans="1:17" s="77" customFormat="1" ht="14.25" customHeight="1" x14ac:dyDescent="0.25">
      <c r="A31" s="135" t="s">
        <v>22</v>
      </c>
      <c r="B31" s="195" t="s">
        <v>282</v>
      </c>
      <c r="C31" s="137" t="s">
        <v>86</v>
      </c>
      <c r="D31" s="196"/>
      <c r="E31" s="245">
        <v>10800</v>
      </c>
      <c r="F31" s="248">
        <v>10800</v>
      </c>
      <c r="G31" s="248">
        <v>0</v>
      </c>
      <c r="H31" s="248">
        <v>0</v>
      </c>
      <c r="I31" s="248">
        <v>0</v>
      </c>
      <c r="J31" s="248">
        <v>0</v>
      </c>
      <c r="K31" s="244">
        <f t="shared" si="0"/>
        <v>10800</v>
      </c>
      <c r="L31" s="140"/>
      <c r="O31" s="78"/>
      <c r="P31" s="78"/>
      <c r="Q31" s="78"/>
    </row>
    <row r="32" spans="1:17" s="77" customFormat="1" ht="14.25" customHeight="1" x14ac:dyDescent="0.25">
      <c r="A32" s="135" t="s">
        <v>23</v>
      </c>
      <c r="B32" s="195" t="s">
        <v>283</v>
      </c>
      <c r="C32" s="137" t="s">
        <v>86</v>
      </c>
      <c r="D32" s="196">
        <v>1</v>
      </c>
      <c r="E32" s="245">
        <v>95448</v>
      </c>
      <c r="F32" s="248">
        <v>33097</v>
      </c>
      <c r="G32" s="248">
        <v>4941</v>
      </c>
      <c r="H32" s="248">
        <v>57410</v>
      </c>
      <c r="I32" s="248">
        <v>0</v>
      </c>
      <c r="J32" s="248">
        <v>0</v>
      </c>
      <c r="K32" s="244">
        <f t="shared" si="0"/>
        <v>95448</v>
      </c>
      <c r="L32" s="140"/>
      <c r="O32" s="78"/>
      <c r="P32" s="78"/>
      <c r="Q32" s="78"/>
    </row>
    <row r="33" spans="1:17" s="77" customFormat="1" ht="14.25" customHeight="1" x14ac:dyDescent="0.25">
      <c r="A33" s="135" t="s">
        <v>37</v>
      </c>
      <c r="B33" s="195" t="s">
        <v>284</v>
      </c>
      <c r="C33" s="137" t="s">
        <v>86</v>
      </c>
      <c r="D33" s="196">
        <v>1</v>
      </c>
      <c r="E33" s="245">
        <v>18600</v>
      </c>
      <c r="F33" s="248">
        <v>6500</v>
      </c>
      <c r="G33" s="248">
        <v>1100</v>
      </c>
      <c r="H33" s="248">
        <v>11000</v>
      </c>
      <c r="I33" s="248">
        <v>0</v>
      </c>
      <c r="J33" s="248">
        <v>0</v>
      </c>
      <c r="K33" s="244">
        <f t="shared" si="0"/>
        <v>18600</v>
      </c>
      <c r="L33" s="108"/>
      <c r="O33" s="78"/>
      <c r="P33" s="78"/>
      <c r="Q33" s="78"/>
    </row>
    <row r="34" spans="1:17" s="77" customFormat="1" ht="14.25" customHeight="1" x14ac:dyDescent="0.25">
      <c r="A34" s="135" t="s">
        <v>196</v>
      </c>
      <c r="B34" s="195" t="s">
        <v>285</v>
      </c>
      <c r="C34" s="137" t="s">
        <v>86</v>
      </c>
      <c r="D34" s="196">
        <v>1</v>
      </c>
      <c r="E34" s="245">
        <v>22500</v>
      </c>
      <c r="F34" s="248">
        <v>3500</v>
      </c>
      <c r="G34" s="248">
        <v>0</v>
      </c>
      <c r="H34" s="248">
        <v>19000</v>
      </c>
      <c r="I34" s="248">
        <v>0</v>
      </c>
      <c r="J34" s="248">
        <v>0</v>
      </c>
      <c r="K34" s="244">
        <f t="shared" si="0"/>
        <v>22500</v>
      </c>
      <c r="L34" s="140"/>
      <c r="O34" s="78"/>
      <c r="P34" s="78"/>
      <c r="Q34" s="78"/>
    </row>
    <row r="35" spans="1:17" s="77" customFormat="1" ht="14.25" customHeight="1" x14ac:dyDescent="0.3">
      <c r="A35" s="135"/>
      <c r="B35" s="213" t="s">
        <v>286</v>
      </c>
      <c r="C35" s="137"/>
      <c r="D35" s="196"/>
      <c r="E35" s="245"/>
      <c r="F35" s="214">
        <f>SUM(F12:F34)</f>
        <v>346720</v>
      </c>
      <c r="G35" s="214">
        <f t="shared" ref="G35:K35" si="1">SUM(G12:G34)</f>
        <v>25021</v>
      </c>
      <c r="H35" s="214">
        <f t="shared" si="1"/>
        <v>285410</v>
      </c>
      <c r="I35" s="214">
        <f t="shared" si="1"/>
        <v>0</v>
      </c>
      <c r="J35" s="214">
        <f t="shared" si="1"/>
        <v>0</v>
      </c>
      <c r="K35" s="254">
        <f t="shared" si="1"/>
        <v>657151</v>
      </c>
      <c r="L35" s="140"/>
      <c r="M35" s="162">
        <f>'[5]GA Dobroesti rev'!$G$33</f>
        <v>657150.5</v>
      </c>
      <c r="O35" s="78"/>
      <c r="P35" s="78"/>
      <c r="Q35" s="78"/>
    </row>
    <row r="36" spans="1:17" s="90" customFormat="1" ht="23" x14ac:dyDescent="0.25">
      <c r="A36" s="135" t="s">
        <v>288</v>
      </c>
      <c r="B36" s="195" t="s">
        <v>290</v>
      </c>
      <c r="C36" s="137" t="s">
        <v>86</v>
      </c>
      <c r="D36" s="196">
        <v>1</v>
      </c>
      <c r="E36" s="245">
        <v>13529</v>
      </c>
      <c r="F36" s="248">
        <v>1500</v>
      </c>
      <c r="G36" s="248">
        <v>1094</v>
      </c>
      <c r="H36" s="248">
        <v>10935</v>
      </c>
      <c r="I36" s="248">
        <v>0</v>
      </c>
      <c r="J36" s="248">
        <v>0</v>
      </c>
      <c r="K36" s="211">
        <f t="shared" ref="K36" si="2">F36+G36+H36+I36+J36</f>
        <v>13529</v>
      </c>
      <c r="L36" s="84"/>
      <c r="M36" s="84"/>
      <c r="N36" s="139"/>
      <c r="O36" s="132"/>
    </row>
    <row r="37" spans="1:17" s="90" customFormat="1" ht="11.5" x14ac:dyDescent="0.25">
      <c r="A37" s="135"/>
      <c r="B37" s="213" t="s">
        <v>287</v>
      </c>
      <c r="C37" s="137"/>
      <c r="D37" s="196"/>
      <c r="E37" s="245"/>
      <c r="F37" s="214">
        <f>F36</f>
        <v>1500</v>
      </c>
      <c r="G37" s="214">
        <f t="shared" ref="G37:K37" si="3">G36</f>
        <v>1094</v>
      </c>
      <c r="H37" s="214">
        <f t="shared" si="3"/>
        <v>10935</v>
      </c>
      <c r="I37" s="214">
        <f t="shared" si="3"/>
        <v>0</v>
      </c>
      <c r="J37" s="214">
        <f t="shared" si="3"/>
        <v>0</v>
      </c>
      <c r="K37" s="254">
        <f t="shared" si="3"/>
        <v>13529</v>
      </c>
      <c r="L37" s="84"/>
      <c r="M37" s="84"/>
      <c r="N37" s="139"/>
      <c r="O37" s="132"/>
    </row>
    <row r="38" spans="1:17" s="98" customFormat="1" ht="13.15" customHeight="1" thickBot="1" x14ac:dyDescent="0.3">
      <c r="A38" s="102"/>
      <c r="B38" s="103" t="s">
        <v>12</v>
      </c>
      <c r="C38" s="104"/>
      <c r="D38" s="105"/>
      <c r="E38" s="106"/>
      <c r="F38" s="107">
        <f>F35+F37</f>
        <v>348220</v>
      </c>
      <c r="G38" s="107">
        <f t="shared" ref="G38:K38" si="4">G35+G37</f>
        <v>26115</v>
      </c>
      <c r="H38" s="107">
        <f t="shared" si="4"/>
        <v>296345</v>
      </c>
      <c r="I38" s="107">
        <f t="shared" si="4"/>
        <v>0</v>
      </c>
      <c r="J38" s="107">
        <f t="shared" si="4"/>
        <v>0</v>
      </c>
      <c r="K38" s="191">
        <f t="shared" si="4"/>
        <v>670680</v>
      </c>
      <c r="L38" s="97"/>
      <c r="M38" s="108">
        <f>ROUND(SUM(F38:J38),0)</f>
        <v>670680</v>
      </c>
      <c r="N38" s="97"/>
    </row>
    <row r="39" spans="1:17" s="98" customFormat="1" ht="13.15" customHeight="1" x14ac:dyDescent="0.25">
      <c r="A39" s="215"/>
      <c r="B39" s="216"/>
      <c r="C39" s="111"/>
      <c r="D39" s="217"/>
      <c r="E39" s="112"/>
      <c r="F39" s="218"/>
      <c r="G39" s="218"/>
      <c r="H39" s="218"/>
      <c r="I39" s="218"/>
      <c r="J39" s="218"/>
      <c r="K39" s="218"/>
      <c r="L39" s="97"/>
      <c r="M39" s="108"/>
      <c r="N39" s="97"/>
    </row>
    <row r="40" spans="1:17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40"/>
      <c r="O40" s="78"/>
      <c r="P40" s="78"/>
      <c r="Q40" s="78"/>
    </row>
    <row r="41" spans="1:17" s="77" customFormat="1" ht="14.25" customHeight="1" x14ac:dyDescent="0.25">
      <c r="A41" s="114"/>
      <c r="B41" s="115"/>
      <c r="C41" s="113"/>
      <c r="D41" s="113"/>
      <c r="E41" s="113"/>
      <c r="F41" s="113">
        <f>F38+'Aduct Pantelimon'!F19+'SP Pantelimon'!F13</f>
        <v>1111770</v>
      </c>
      <c r="G41" s="113">
        <f>G38+'Aduct Pantelimon'!G19+'SP Pantelimon'!G13</f>
        <v>44561</v>
      </c>
      <c r="H41" s="113">
        <f>H38+'Aduct Pantelimon'!H19+'SP Pantelimon'!H13</f>
        <v>482103</v>
      </c>
      <c r="I41" s="113"/>
      <c r="J41" s="113"/>
      <c r="K41" s="113">
        <f>K38+'Aduct Pantelimon'!K19+'SP Pantelimon'!K13</f>
        <v>1638434</v>
      </c>
      <c r="L41" s="140"/>
      <c r="O41" s="78"/>
      <c r="P41" s="78"/>
      <c r="Q41" s="78"/>
    </row>
    <row r="42" spans="1:17" s="77" customFormat="1" ht="14.25" customHeight="1" x14ac:dyDescent="0.3">
      <c r="A42" s="114"/>
      <c r="B42" s="115"/>
      <c r="C42" s="113"/>
      <c r="D42" s="113"/>
      <c r="E42" s="113"/>
      <c r="F42" s="162">
        <f>'[3]DO Pantelimon'!$K$32</f>
        <v>1109528.1000000001</v>
      </c>
      <c r="G42" s="162">
        <f>'[3]DO Pantelimon'!$K$45</f>
        <v>44560.5</v>
      </c>
      <c r="H42" s="162">
        <f>'[3]DO Pantelimon'!$K$59</f>
        <v>482103</v>
      </c>
      <c r="I42" s="162"/>
      <c r="J42" s="162"/>
      <c r="K42" s="162">
        <f>'[3]DO Pantelimon'!$K$72</f>
        <v>1636191.6</v>
      </c>
      <c r="L42" s="140"/>
      <c r="O42" s="78"/>
      <c r="P42" s="78"/>
      <c r="Q42" s="78"/>
    </row>
    <row r="43" spans="1:17" s="98" customFormat="1" ht="13.15" customHeight="1" x14ac:dyDescent="0.25">
      <c r="A43" s="215"/>
      <c r="B43" s="216"/>
      <c r="C43" s="111"/>
      <c r="D43" s="217"/>
      <c r="E43" s="112"/>
      <c r="F43" s="218"/>
      <c r="G43" s="218"/>
      <c r="H43" s="218"/>
      <c r="I43" s="218"/>
      <c r="J43" s="218"/>
      <c r="K43" s="218"/>
      <c r="L43" s="97"/>
      <c r="M43" s="108"/>
      <c r="N43" s="97"/>
    </row>
    <row r="44" spans="1:17" s="77" customFormat="1" ht="14.25" customHeight="1" x14ac:dyDescent="0.3">
      <c r="A44" s="114"/>
      <c r="B44" s="176" t="s">
        <v>214</v>
      </c>
      <c r="D44" s="113"/>
      <c r="E44" s="113"/>
      <c r="F44" s="177" t="s">
        <v>77</v>
      </c>
      <c r="G44" s="177" t="s">
        <v>78</v>
      </c>
      <c r="H44" s="177" t="s">
        <v>79</v>
      </c>
      <c r="I44" s="177" t="s">
        <v>80</v>
      </c>
      <c r="J44" s="177" t="s">
        <v>81</v>
      </c>
      <c r="K44" s="178">
        <f>SUM(K45:K47)</f>
        <v>707680</v>
      </c>
      <c r="L44" s="140"/>
      <c r="O44" s="78"/>
      <c r="P44" s="78"/>
      <c r="Q44" s="78"/>
    </row>
    <row r="45" spans="1:17" s="77" customFormat="1" ht="14.25" customHeight="1" x14ac:dyDescent="0.3">
      <c r="A45" s="114" t="s">
        <v>333</v>
      </c>
      <c r="B45" s="179" t="s">
        <v>210</v>
      </c>
      <c r="D45" s="113"/>
      <c r="E45" s="113"/>
      <c r="F45" s="183">
        <f>F51+F56</f>
        <v>353720</v>
      </c>
      <c r="G45" s="183">
        <f t="shared" ref="G45:K45" si="5">G51+G56</f>
        <v>30021</v>
      </c>
      <c r="H45" s="183">
        <f t="shared" si="5"/>
        <v>310410</v>
      </c>
      <c r="I45" s="183">
        <f t="shared" si="5"/>
        <v>0</v>
      </c>
      <c r="J45" s="183">
        <f t="shared" si="5"/>
        <v>0</v>
      </c>
      <c r="K45" s="183">
        <f t="shared" si="5"/>
        <v>694151</v>
      </c>
      <c r="L45" s="140"/>
      <c r="O45" s="78"/>
      <c r="P45" s="78"/>
      <c r="Q45" s="78"/>
    </row>
    <row r="46" spans="1:17" s="77" customFormat="1" ht="14.25" customHeight="1" x14ac:dyDescent="0.3">
      <c r="A46" s="114"/>
      <c r="B46" s="181" t="s">
        <v>211</v>
      </c>
      <c r="D46" s="113"/>
      <c r="E46" s="113"/>
      <c r="F46" s="183">
        <f>F52+F57</f>
        <v>0</v>
      </c>
      <c r="G46" s="183">
        <f t="shared" ref="G46:K46" si="6">G52+G57</f>
        <v>0</v>
      </c>
      <c r="H46" s="183">
        <f t="shared" si="6"/>
        <v>0</v>
      </c>
      <c r="I46" s="183">
        <f t="shared" si="6"/>
        <v>0</v>
      </c>
      <c r="J46" s="183">
        <f t="shared" si="6"/>
        <v>0</v>
      </c>
      <c r="K46" s="183">
        <f t="shared" si="6"/>
        <v>0</v>
      </c>
      <c r="L46" s="140"/>
      <c r="O46" s="78"/>
      <c r="P46" s="78"/>
      <c r="Q46" s="78"/>
    </row>
    <row r="47" spans="1:17" s="77" customFormat="1" ht="14.25" customHeight="1" x14ac:dyDescent="0.3">
      <c r="A47" s="114" t="s">
        <v>333</v>
      </c>
      <c r="B47" s="181" t="s">
        <v>212</v>
      </c>
      <c r="D47" s="113"/>
      <c r="E47" s="113"/>
      <c r="F47" s="183">
        <f>F53+F58</f>
        <v>1500</v>
      </c>
      <c r="G47" s="183">
        <f t="shared" ref="G47:K47" si="7">G53+G58</f>
        <v>1094</v>
      </c>
      <c r="H47" s="183">
        <f t="shared" si="7"/>
        <v>10935</v>
      </c>
      <c r="I47" s="183">
        <f t="shared" si="7"/>
        <v>0</v>
      </c>
      <c r="J47" s="183">
        <f t="shared" si="7"/>
        <v>0</v>
      </c>
      <c r="K47" s="183">
        <f t="shared" si="7"/>
        <v>13529</v>
      </c>
      <c r="L47" s="140"/>
      <c r="O47" s="78"/>
      <c r="P47" s="78"/>
      <c r="Q47" s="78"/>
    </row>
    <row r="48" spans="1:17" s="77" customFormat="1" ht="14.25" customHeight="1" x14ac:dyDescent="0.25">
      <c r="A48" s="114"/>
      <c r="B48" s="115"/>
      <c r="C48" s="113"/>
      <c r="D48" s="113"/>
      <c r="E48" s="113"/>
      <c r="F48" s="184">
        <f>SUM(F45:F47)</f>
        <v>355220</v>
      </c>
      <c r="G48" s="184">
        <f t="shared" ref="G48:J48" si="8">SUM(G45:G47)</f>
        <v>31115</v>
      </c>
      <c r="H48" s="184">
        <f t="shared" si="8"/>
        <v>321345</v>
      </c>
      <c r="I48" s="184">
        <f t="shared" si="8"/>
        <v>0</v>
      </c>
      <c r="J48" s="184">
        <f t="shared" si="8"/>
        <v>0</v>
      </c>
      <c r="K48" s="185"/>
      <c r="L48" s="140"/>
      <c r="O48" s="78"/>
      <c r="P48" s="78"/>
      <c r="Q48" s="78"/>
    </row>
    <row r="49" spans="1:17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40"/>
      <c r="O49" s="78"/>
      <c r="P49" s="78"/>
      <c r="Q49" s="78"/>
    </row>
    <row r="50" spans="1:17" s="77" customFormat="1" ht="14.25" customHeight="1" x14ac:dyDescent="0.3">
      <c r="A50" s="114"/>
      <c r="B50" s="176" t="s">
        <v>328</v>
      </c>
      <c r="D50" s="113"/>
      <c r="E50" s="113"/>
      <c r="F50" s="177" t="s">
        <v>77</v>
      </c>
      <c r="G50" s="177" t="s">
        <v>78</v>
      </c>
      <c r="H50" s="177" t="s">
        <v>79</v>
      </c>
      <c r="I50" s="177" t="s">
        <v>80</v>
      </c>
      <c r="J50" s="177" t="s">
        <v>81</v>
      </c>
      <c r="K50" s="178">
        <f>SUM(K51:K53)</f>
        <v>670680</v>
      </c>
      <c r="L50" s="140"/>
      <c r="O50" s="78"/>
      <c r="P50" s="78"/>
      <c r="Q50" s="78"/>
    </row>
    <row r="51" spans="1:17" s="77" customFormat="1" ht="14.25" customHeight="1" x14ac:dyDescent="0.3">
      <c r="A51" s="114"/>
      <c r="B51" s="179" t="s">
        <v>210</v>
      </c>
      <c r="D51" s="113"/>
      <c r="E51" s="113"/>
      <c r="F51" s="180">
        <f>F35</f>
        <v>346720</v>
      </c>
      <c r="G51" s="180">
        <f t="shared" ref="G51:K51" si="9">G35</f>
        <v>25021</v>
      </c>
      <c r="H51" s="180">
        <f t="shared" si="9"/>
        <v>285410</v>
      </c>
      <c r="I51" s="180">
        <f t="shared" si="9"/>
        <v>0</v>
      </c>
      <c r="J51" s="180">
        <f t="shared" si="9"/>
        <v>0</v>
      </c>
      <c r="K51" s="180">
        <f t="shared" si="9"/>
        <v>657151</v>
      </c>
      <c r="L51" s="140"/>
      <c r="O51" s="78"/>
      <c r="P51" s="78"/>
      <c r="Q51" s="78"/>
    </row>
    <row r="52" spans="1:17" s="77" customFormat="1" ht="14.25" customHeight="1" x14ac:dyDescent="0.3">
      <c r="A52" s="114"/>
      <c r="B52" s="181" t="s">
        <v>211</v>
      </c>
      <c r="D52" s="113"/>
      <c r="E52" s="113"/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40"/>
      <c r="O52" s="78"/>
      <c r="P52" s="78"/>
      <c r="Q52" s="78"/>
    </row>
    <row r="53" spans="1:17" s="77" customFormat="1" ht="14.25" customHeight="1" x14ac:dyDescent="0.3">
      <c r="A53" s="114"/>
      <c r="B53" s="181" t="s">
        <v>212</v>
      </c>
      <c r="D53" s="113"/>
      <c r="E53" s="113"/>
      <c r="F53" s="180">
        <f t="shared" ref="F53:K53" si="10">F36</f>
        <v>1500</v>
      </c>
      <c r="G53" s="180">
        <f t="shared" si="10"/>
        <v>1094</v>
      </c>
      <c r="H53" s="180">
        <f t="shared" si="10"/>
        <v>10935</v>
      </c>
      <c r="I53" s="180">
        <f t="shared" si="10"/>
        <v>0</v>
      </c>
      <c r="J53" s="180">
        <f t="shared" si="10"/>
        <v>0</v>
      </c>
      <c r="K53" s="180">
        <f t="shared" si="10"/>
        <v>13529</v>
      </c>
      <c r="L53" s="140"/>
      <c r="O53" s="78"/>
      <c r="P53" s="78"/>
      <c r="Q53" s="78"/>
    </row>
    <row r="54" spans="1:17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40"/>
      <c r="O54" s="78"/>
      <c r="P54" s="78"/>
      <c r="Q54" s="78"/>
    </row>
    <row r="55" spans="1:17" s="77" customFormat="1" ht="14.25" customHeight="1" x14ac:dyDescent="0.3">
      <c r="A55" s="114"/>
      <c r="B55" s="176" t="s">
        <v>213</v>
      </c>
      <c r="D55" s="113"/>
      <c r="E55" s="113"/>
      <c r="F55" s="177"/>
      <c r="G55" s="177"/>
      <c r="H55" s="177"/>
      <c r="I55" s="177"/>
      <c r="J55" s="177"/>
      <c r="K55" s="178">
        <f>SUM(K56:K58)</f>
        <v>37000</v>
      </c>
      <c r="L55" s="140"/>
      <c r="O55" s="78"/>
      <c r="P55" s="78"/>
      <c r="Q55" s="78"/>
    </row>
    <row r="56" spans="1:17" s="77" customFormat="1" ht="14.25" customHeight="1" x14ac:dyDescent="0.3">
      <c r="A56" s="114"/>
      <c r="B56" s="179" t="s">
        <v>210</v>
      </c>
      <c r="D56" s="113"/>
      <c r="E56" s="113"/>
      <c r="F56" s="180">
        <f>'GA Domnesti'!F26</f>
        <v>7000</v>
      </c>
      <c r="G56" s="180">
        <f>'GA Domnesti'!G26</f>
        <v>5000</v>
      </c>
      <c r="H56" s="180">
        <f>'GA Domnesti'!H26</f>
        <v>25000</v>
      </c>
      <c r="I56" s="180">
        <f>'GA Domnesti'!I26</f>
        <v>0</v>
      </c>
      <c r="J56" s="180">
        <f>'GA Domnesti'!J26</f>
        <v>0</v>
      </c>
      <c r="K56" s="180">
        <f>'GA Domnesti'!K26</f>
        <v>37000</v>
      </c>
      <c r="L56" s="140"/>
      <c r="O56" s="78"/>
      <c r="P56" s="78"/>
      <c r="Q56" s="78"/>
    </row>
    <row r="57" spans="1:17" s="77" customFormat="1" ht="14.25" customHeight="1" x14ac:dyDescent="0.3">
      <c r="A57" s="114"/>
      <c r="B57" s="181" t="s">
        <v>211</v>
      </c>
      <c r="D57" s="113"/>
      <c r="E57" s="113"/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40"/>
      <c r="O57" s="78"/>
      <c r="P57" s="78"/>
      <c r="Q57" s="78"/>
    </row>
    <row r="58" spans="1:17" s="77" customFormat="1" ht="14.25" customHeight="1" x14ac:dyDescent="0.3">
      <c r="A58" s="114"/>
      <c r="B58" s="181" t="s">
        <v>212</v>
      </c>
      <c r="D58" s="113"/>
      <c r="E58" s="113"/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40"/>
      <c r="O58" s="78"/>
      <c r="P58" s="78"/>
      <c r="Q58" s="78"/>
    </row>
    <row r="59" spans="1:17" s="77" customFormat="1" ht="14.25" customHeight="1" x14ac:dyDescent="0.25">
      <c r="A59" s="114"/>
      <c r="B59" s="115"/>
      <c r="C59" s="113"/>
      <c r="D59" s="113"/>
      <c r="E59" s="113"/>
      <c r="F59" s="182">
        <f>SUM(F51:F58)</f>
        <v>355220</v>
      </c>
      <c r="G59" s="182">
        <f t="shared" ref="G59:J59" si="11">SUM(G51:G58)</f>
        <v>31115</v>
      </c>
      <c r="H59" s="182">
        <f t="shared" si="11"/>
        <v>321345</v>
      </c>
      <c r="I59" s="182">
        <f t="shared" si="11"/>
        <v>0</v>
      </c>
      <c r="J59" s="182">
        <f t="shared" si="11"/>
        <v>0</v>
      </c>
      <c r="K59" s="113"/>
      <c r="L59" s="140"/>
      <c r="O59" s="78"/>
      <c r="P59" s="78"/>
      <c r="Q59" s="78"/>
    </row>
    <row r="60" spans="1:17" s="77" customFormat="1" ht="14.25" customHeight="1" x14ac:dyDescent="0.25">
      <c r="A60" s="235" t="s">
        <v>353</v>
      </c>
      <c r="B60" s="115" t="s">
        <v>354</v>
      </c>
      <c r="C60" s="113"/>
      <c r="D60" s="113"/>
      <c r="E60" s="113"/>
      <c r="F60" s="113"/>
      <c r="G60" s="236"/>
      <c r="H60" s="113"/>
      <c r="I60" s="113"/>
      <c r="J60" s="113"/>
      <c r="L60" s="140"/>
      <c r="O60" s="78"/>
      <c r="P60" s="78"/>
      <c r="Q60" s="78"/>
    </row>
    <row r="61" spans="1:17" s="77" customFormat="1" ht="14.25" customHeight="1" x14ac:dyDescent="0.25">
      <c r="B61" s="237" t="s">
        <v>355</v>
      </c>
      <c r="C61" s="156"/>
      <c r="D61" s="156"/>
      <c r="E61" s="156"/>
      <c r="F61" s="156"/>
      <c r="G61" s="238"/>
      <c r="H61" s="156"/>
      <c r="I61" s="156"/>
      <c r="J61" s="156"/>
      <c r="K61" s="156">
        <v>1500</v>
      </c>
      <c r="L61" s="140"/>
      <c r="O61" s="78"/>
      <c r="P61" s="78"/>
      <c r="Q61" s="78"/>
    </row>
    <row r="62" spans="1:17" s="77" customFormat="1" ht="14.25" customHeight="1" x14ac:dyDescent="0.3">
      <c r="A62" s="114"/>
      <c r="B62" s="115"/>
      <c r="C62" s="113"/>
      <c r="D62" s="113"/>
      <c r="E62" s="113"/>
      <c r="F62" s="212"/>
      <c r="G62" s="212"/>
      <c r="H62" s="212"/>
      <c r="I62" s="212"/>
      <c r="J62" s="212"/>
      <c r="K62" s="212"/>
      <c r="L62" s="140"/>
      <c r="O62" s="78"/>
      <c r="P62" s="78"/>
      <c r="Q62" s="78"/>
    </row>
    <row r="63" spans="1:17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40"/>
      <c r="O63" s="78"/>
      <c r="P63" s="78"/>
      <c r="Q63" s="78"/>
    </row>
    <row r="64" spans="1:17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40"/>
      <c r="O64" s="78"/>
      <c r="P64" s="78"/>
      <c r="Q64" s="78"/>
    </row>
    <row r="65" spans="1:17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40"/>
      <c r="O65" s="78"/>
      <c r="P65" s="78"/>
      <c r="Q65" s="78"/>
    </row>
    <row r="66" spans="1:17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40"/>
      <c r="O66" s="78"/>
      <c r="P66" s="78"/>
      <c r="Q66" s="78"/>
    </row>
    <row r="67" spans="1:17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40"/>
      <c r="O67" s="78"/>
      <c r="P67" s="78"/>
      <c r="Q67" s="78"/>
    </row>
    <row r="68" spans="1:17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40"/>
      <c r="O68" s="78"/>
      <c r="P68" s="78"/>
      <c r="Q68" s="78"/>
    </row>
    <row r="69" spans="1:17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40"/>
      <c r="O69" s="78"/>
      <c r="P69" s="78"/>
      <c r="Q69" s="78"/>
    </row>
    <row r="70" spans="1:17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40"/>
      <c r="O70" s="78"/>
      <c r="P70" s="78"/>
      <c r="Q70" s="78"/>
    </row>
    <row r="71" spans="1:17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40"/>
      <c r="O71" s="78"/>
      <c r="P71" s="78"/>
      <c r="Q71" s="78"/>
    </row>
    <row r="72" spans="1:17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40"/>
      <c r="O72" s="78"/>
      <c r="P72" s="78"/>
      <c r="Q72" s="78"/>
    </row>
    <row r="73" spans="1:17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40"/>
      <c r="O73" s="78"/>
      <c r="P73" s="78"/>
      <c r="Q73" s="78"/>
    </row>
    <row r="74" spans="1:17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40"/>
      <c r="O74" s="78"/>
      <c r="P74" s="78"/>
      <c r="Q74" s="78"/>
    </row>
    <row r="75" spans="1:17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40"/>
      <c r="O75" s="78"/>
      <c r="P75" s="78"/>
      <c r="Q75" s="78"/>
    </row>
    <row r="76" spans="1:17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40"/>
      <c r="O76" s="78"/>
      <c r="P76" s="78"/>
      <c r="Q76" s="78"/>
    </row>
    <row r="77" spans="1:17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40"/>
      <c r="O77" s="78"/>
      <c r="P77" s="78"/>
      <c r="Q77" s="78"/>
    </row>
    <row r="78" spans="1:17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40"/>
      <c r="O78" s="78"/>
      <c r="P78" s="78"/>
      <c r="Q78" s="78"/>
    </row>
    <row r="79" spans="1:17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40"/>
      <c r="O79" s="78"/>
      <c r="P79" s="78"/>
      <c r="Q79" s="78"/>
    </row>
    <row r="80" spans="1:17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40"/>
      <c r="O80" s="78"/>
      <c r="P80" s="78"/>
      <c r="Q80" s="78"/>
    </row>
    <row r="81" spans="1:17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40"/>
      <c r="O81" s="78"/>
      <c r="P81" s="78"/>
      <c r="Q81" s="78"/>
    </row>
    <row r="82" spans="1:17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40"/>
      <c r="O82" s="78"/>
      <c r="P82" s="78"/>
      <c r="Q82" s="78"/>
    </row>
    <row r="83" spans="1:17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40"/>
      <c r="O83" s="78"/>
      <c r="P83" s="78"/>
      <c r="Q83" s="78"/>
    </row>
    <row r="84" spans="1:17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40"/>
      <c r="O84" s="78"/>
      <c r="P84" s="78"/>
      <c r="Q84" s="78"/>
    </row>
    <row r="85" spans="1:17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40"/>
      <c r="O85" s="78"/>
      <c r="P85" s="78"/>
      <c r="Q85" s="78"/>
    </row>
    <row r="86" spans="1:17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40"/>
      <c r="O86" s="78"/>
      <c r="P86" s="78"/>
      <c r="Q86" s="78"/>
    </row>
    <row r="87" spans="1:17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40"/>
      <c r="O87" s="78"/>
      <c r="P87" s="78"/>
      <c r="Q87" s="78"/>
    </row>
    <row r="88" spans="1:17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40"/>
      <c r="O88" s="78"/>
      <c r="P88" s="78"/>
      <c r="Q88" s="78"/>
    </row>
    <row r="89" spans="1:17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40"/>
      <c r="O89" s="78"/>
      <c r="P89" s="78"/>
      <c r="Q89" s="78"/>
    </row>
    <row r="90" spans="1:17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40"/>
      <c r="O90" s="78"/>
      <c r="P90" s="78"/>
      <c r="Q90" s="78"/>
    </row>
    <row r="91" spans="1:17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40"/>
      <c r="O91" s="78"/>
      <c r="P91" s="78"/>
      <c r="Q91" s="78"/>
    </row>
    <row r="92" spans="1:17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40"/>
      <c r="O92" s="78"/>
      <c r="P92" s="78"/>
      <c r="Q92" s="78"/>
    </row>
    <row r="93" spans="1:17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40"/>
      <c r="O93" s="78"/>
      <c r="P93" s="78"/>
      <c r="Q93" s="78"/>
    </row>
    <row r="94" spans="1:17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40"/>
      <c r="O94" s="78"/>
      <c r="P94" s="78"/>
      <c r="Q94" s="78"/>
    </row>
    <row r="95" spans="1:17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40"/>
      <c r="O95" s="78"/>
      <c r="P95" s="78"/>
      <c r="Q95" s="78"/>
    </row>
    <row r="96" spans="1:17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40"/>
      <c r="O96" s="78"/>
      <c r="P96" s="78"/>
      <c r="Q96" s="78"/>
    </row>
    <row r="97" spans="1:17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40"/>
      <c r="O97" s="78"/>
      <c r="P97" s="78"/>
      <c r="Q97" s="78"/>
    </row>
    <row r="98" spans="1:17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40"/>
      <c r="O98" s="78"/>
      <c r="P98" s="78"/>
      <c r="Q98" s="78"/>
    </row>
    <row r="99" spans="1:17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40"/>
      <c r="O99" s="78"/>
      <c r="P99" s="78"/>
      <c r="Q99" s="78"/>
    </row>
    <row r="100" spans="1:17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40"/>
      <c r="O100" s="78"/>
      <c r="P100" s="78"/>
      <c r="Q100" s="78"/>
    </row>
    <row r="101" spans="1:17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40"/>
      <c r="O101" s="78"/>
      <c r="P101" s="78"/>
      <c r="Q101" s="78"/>
    </row>
    <row r="102" spans="1:17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40"/>
      <c r="O102" s="78"/>
      <c r="P102" s="78"/>
      <c r="Q102" s="78"/>
    </row>
    <row r="103" spans="1:17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40"/>
      <c r="O103" s="78"/>
      <c r="P103" s="78"/>
      <c r="Q103" s="78"/>
    </row>
    <row r="104" spans="1:17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40"/>
      <c r="O104" s="78"/>
      <c r="P104" s="78"/>
      <c r="Q104" s="78"/>
    </row>
    <row r="105" spans="1:17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40"/>
      <c r="O105" s="78"/>
      <c r="P105" s="78"/>
      <c r="Q105" s="78"/>
    </row>
    <row r="106" spans="1:17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40"/>
      <c r="O106" s="78"/>
      <c r="P106" s="78"/>
      <c r="Q106" s="78"/>
    </row>
    <row r="107" spans="1:17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40"/>
      <c r="O107" s="78"/>
      <c r="P107" s="78"/>
      <c r="Q107" s="78"/>
    </row>
    <row r="108" spans="1:17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40"/>
      <c r="O108" s="78"/>
      <c r="P108" s="78"/>
      <c r="Q108" s="78"/>
    </row>
    <row r="109" spans="1:17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40"/>
      <c r="O109" s="78"/>
      <c r="P109" s="78"/>
      <c r="Q109" s="78"/>
    </row>
    <row r="110" spans="1:17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40"/>
      <c r="O110" s="78"/>
      <c r="P110" s="78"/>
      <c r="Q110" s="78"/>
    </row>
    <row r="111" spans="1:17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40"/>
      <c r="O111" s="78"/>
      <c r="P111" s="78"/>
      <c r="Q111" s="78"/>
    </row>
    <row r="112" spans="1:17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40"/>
      <c r="O112" s="78"/>
      <c r="P112" s="78"/>
      <c r="Q112" s="78"/>
    </row>
    <row r="113" spans="1:17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40"/>
      <c r="O113" s="78"/>
      <c r="P113" s="78"/>
      <c r="Q113" s="78"/>
    </row>
    <row r="114" spans="1:17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40"/>
      <c r="O114" s="78"/>
      <c r="P114" s="78"/>
      <c r="Q114" s="78"/>
    </row>
    <row r="115" spans="1:17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40"/>
      <c r="O115" s="78"/>
      <c r="P115" s="78"/>
      <c r="Q115" s="78"/>
    </row>
    <row r="116" spans="1:17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40"/>
      <c r="O116" s="78"/>
      <c r="P116" s="78"/>
      <c r="Q116" s="78"/>
    </row>
    <row r="117" spans="1:17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40"/>
      <c r="O117" s="78"/>
      <c r="P117" s="78"/>
      <c r="Q117" s="78"/>
    </row>
    <row r="118" spans="1:17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40"/>
      <c r="O118" s="78"/>
      <c r="P118" s="78"/>
      <c r="Q118" s="78"/>
    </row>
    <row r="119" spans="1:17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40"/>
      <c r="O119" s="78"/>
      <c r="P119" s="78"/>
      <c r="Q119" s="78"/>
    </row>
    <row r="120" spans="1:17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40"/>
      <c r="O120" s="78"/>
      <c r="P120" s="78"/>
      <c r="Q120" s="78"/>
    </row>
    <row r="121" spans="1:17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40"/>
      <c r="O121" s="78"/>
      <c r="P121" s="78"/>
      <c r="Q121" s="78"/>
    </row>
    <row r="122" spans="1:17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40"/>
      <c r="O122" s="78"/>
      <c r="P122" s="78"/>
      <c r="Q122" s="78"/>
    </row>
    <row r="123" spans="1:17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40"/>
      <c r="O123" s="78"/>
      <c r="P123" s="78"/>
      <c r="Q123" s="78"/>
    </row>
    <row r="124" spans="1:17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40"/>
      <c r="O124" s="78"/>
      <c r="P124" s="78"/>
      <c r="Q124" s="78"/>
    </row>
    <row r="125" spans="1:17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40"/>
      <c r="O125" s="78"/>
      <c r="P125" s="78"/>
      <c r="Q125" s="78"/>
    </row>
    <row r="126" spans="1:17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40"/>
      <c r="O126" s="78"/>
      <c r="P126" s="78"/>
      <c r="Q126" s="78"/>
    </row>
    <row r="127" spans="1:17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40"/>
      <c r="O127" s="78"/>
      <c r="P127" s="78"/>
      <c r="Q127" s="78"/>
    </row>
    <row r="128" spans="1:17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40"/>
      <c r="O128" s="78"/>
      <c r="P128" s="78"/>
      <c r="Q128" s="78"/>
    </row>
    <row r="129" spans="1:17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40"/>
      <c r="O129" s="78"/>
      <c r="P129" s="78"/>
      <c r="Q129" s="78"/>
    </row>
    <row r="130" spans="1:17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40"/>
      <c r="O130" s="78"/>
      <c r="P130" s="78"/>
      <c r="Q130" s="78"/>
    </row>
    <row r="131" spans="1:17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40"/>
      <c r="O131" s="78"/>
      <c r="P131" s="78"/>
      <c r="Q131" s="78"/>
    </row>
    <row r="132" spans="1:17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40"/>
      <c r="O132" s="78"/>
      <c r="P132" s="78"/>
      <c r="Q132" s="78"/>
    </row>
    <row r="133" spans="1:17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40"/>
      <c r="O133" s="78"/>
      <c r="P133" s="78"/>
      <c r="Q133" s="78"/>
    </row>
    <row r="134" spans="1:17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40"/>
      <c r="O134" s="78"/>
      <c r="P134" s="78"/>
      <c r="Q134" s="78"/>
    </row>
    <row r="135" spans="1:17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40"/>
      <c r="O135" s="78"/>
      <c r="P135" s="78"/>
      <c r="Q135" s="78"/>
    </row>
    <row r="136" spans="1:17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40"/>
      <c r="O136" s="78"/>
      <c r="P136" s="78"/>
      <c r="Q136" s="78"/>
    </row>
    <row r="137" spans="1:17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40"/>
      <c r="O137" s="78"/>
      <c r="P137" s="78"/>
      <c r="Q137" s="78"/>
    </row>
    <row r="138" spans="1:17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40"/>
      <c r="O138" s="78"/>
      <c r="P138" s="78"/>
      <c r="Q138" s="78"/>
    </row>
    <row r="139" spans="1:17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40"/>
      <c r="O139" s="78"/>
      <c r="P139" s="78"/>
      <c r="Q139" s="78"/>
    </row>
    <row r="140" spans="1:17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40"/>
      <c r="O140" s="78"/>
      <c r="P140" s="78"/>
      <c r="Q140" s="78"/>
    </row>
    <row r="141" spans="1:17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40"/>
      <c r="O141" s="78"/>
      <c r="P141" s="78"/>
      <c r="Q141" s="78"/>
    </row>
    <row r="142" spans="1:17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40"/>
      <c r="O142" s="78"/>
      <c r="P142" s="78"/>
      <c r="Q142" s="78"/>
    </row>
    <row r="143" spans="1:17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40"/>
      <c r="O143" s="78"/>
      <c r="P143" s="78"/>
      <c r="Q143" s="78"/>
    </row>
    <row r="144" spans="1:17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40"/>
      <c r="O144" s="78"/>
      <c r="P144" s="78"/>
      <c r="Q144" s="78"/>
    </row>
    <row r="145" spans="1:17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40"/>
      <c r="O145" s="78"/>
      <c r="P145" s="78"/>
      <c r="Q145" s="78"/>
    </row>
    <row r="146" spans="1:17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40"/>
      <c r="O146" s="78"/>
      <c r="P146" s="78"/>
      <c r="Q146" s="78"/>
    </row>
    <row r="147" spans="1:17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40"/>
      <c r="O147" s="78"/>
      <c r="P147" s="78"/>
      <c r="Q147" s="78"/>
    </row>
    <row r="148" spans="1:17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40"/>
      <c r="O148" s="78"/>
      <c r="P148" s="78"/>
      <c r="Q148" s="78"/>
    </row>
    <row r="149" spans="1:17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40"/>
      <c r="O149" s="78"/>
      <c r="P149" s="78"/>
      <c r="Q149" s="78"/>
    </row>
    <row r="150" spans="1:17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40"/>
      <c r="O150" s="78"/>
      <c r="P150" s="78"/>
      <c r="Q150" s="78"/>
    </row>
    <row r="151" spans="1:17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40"/>
      <c r="O151" s="78"/>
      <c r="P151" s="78"/>
      <c r="Q151" s="78"/>
    </row>
    <row r="152" spans="1:17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40"/>
      <c r="O152" s="78"/>
      <c r="P152" s="78"/>
      <c r="Q152" s="78"/>
    </row>
    <row r="153" spans="1:17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40"/>
      <c r="O153" s="78"/>
      <c r="P153" s="78"/>
      <c r="Q153" s="78"/>
    </row>
    <row r="154" spans="1:17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40"/>
      <c r="O154" s="78"/>
      <c r="P154" s="78"/>
      <c r="Q154" s="78"/>
    </row>
    <row r="155" spans="1:17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40"/>
      <c r="O155" s="78"/>
      <c r="P155" s="78"/>
      <c r="Q155" s="78"/>
    </row>
    <row r="156" spans="1:17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40"/>
      <c r="O156" s="78"/>
      <c r="P156" s="78"/>
      <c r="Q156" s="78"/>
    </row>
    <row r="157" spans="1:17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40"/>
      <c r="O157" s="78"/>
      <c r="P157" s="78"/>
      <c r="Q157" s="78"/>
    </row>
    <row r="158" spans="1:17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40"/>
      <c r="O158" s="78"/>
      <c r="P158" s="78"/>
      <c r="Q158" s="78"/>
    </row>
    <row r="159" spans="1:17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40"/>
      <c r="O159" s="78"/>
      <c r="P159" s="78"/>
      <c r="Q159" s="78"/>
    </row>
    <row r="160" spans="1:17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40"/>
      <c r="O160" s="78"/>
      <c r="P160" s="78"/>
      <c r="Q160" s="78"/>
    </row>
    <row r="161" spans="1:17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40"/>
      <c r="O161" s="78"/>
      <c r="P161" s="78"/>
      <c r="Q161" s="78"/>
    </row>
    <row r="162" spans="1:17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40"/>
      <c r="O162" s="78"/>
      <c r="P162" s="78"/>
      <c r="Q162" s="78"/>
    </row>
    <row r="163" spans="1:17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40"/>
      <c r="O163" s="78"/>
      <c r="P163" s="78"/>
      <c r="Q163" s="78"/>
    </row>
    <row r="164" spans="1:17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40"/>
      <c r="O164" s="78"/>
      <c r="P164" s="78"/>
      <c r="Q164" s="78"/>
    </row>
    <row r="165" spans="1:17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40"/>
      <c r="O165" s="78"/>
      <c r="P165" s="78"/>
      <c r="Q165" s="78"/>
    </row>
    <row r="166" spans="1:17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40"/>
      <c r="O166" s="78"/>
      <c r="P166" s="78"/>
      <c r="Q166" s="78"/>
    </row>
    <row r="167" spans="1:17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40"/>
      <c r="O167" s="78"/>
      <c r="P167" s="78"/>
      <c r="Q167" s="78"/>
    </row>
    <row r="168" spans="1:17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40"/>
      <c r="O168" s="78"/>
      <c r="P168" s="78"/>
      <c r="Q168" s="78"/>
    </row>
    <row r="169" spans="1:17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40"/>
      <c r="O169" s="78"/>
      <c r="P169" s="78"/>
      <c r="Q169" s="78"/>
    </row>
    <row r="170" spans="1:17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40"/>
      <c r="O170" s="78"/>
      <c r="P170" s="78"/>
      <c r="Q170" s="78"/>
    </row>
    <row r="171" spans="1:17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40"/>
      <c r="O171" s="78"/>
      <c r="P171" s="78"/>
      <c r="Q171" s="78"/>
    </row>
    <row r="172" spans="1:17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40"/>
      <c r="O172" s="78"/>
      <c r="P172" s="78"/>
      <c r="Q172" s="78"/>
    </row>
    <row r="173" spans="1:17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40"/>
      <c r="O173" s="78"/>
      <c r="P173" s="78"/>
      <c r="Q173" s="78"/>
    </row>
    <row r="174" spans="1:17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40"/>
      <c r="O174" s="78"/>
      <c r="P174" s="78"/>
      <c r="Q174" s="78"/>
    </row>
    <row r="175" spans="1:17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40"/>
      <c r="O175" s="78"/>
      <c r="P175" s="78"/>
      <c r="Q175" s="78"/>
    </row>
    <row r="176" spans="1:17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40"/>
      <c r="O176" s="78"/>
      <c r="P176" s="78"/>
      <c r="Q176" s="78"/>
    </row>
    <row r="177" spans="1:17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40"/>
      <c r="O177" s="78"/>
      <c r="P177" s="78"/>
      <c r="Q177" s="78"/>
    </row>
    <row r="178" spans="1:17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40"/>
      <c r="O178" s="78"/>
      <c r="P178" s="78"/>
      <c r="Q178" s="78"/>
    </row>
    <row r="179" spans="1:17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40"/>
      <c r="O179" s="78"/>
      <c r="P179" s="78"/>
      <c r="Q179" s="78"/>
    </row>
    <row r="180" spans="1:17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40"/>
      <c r="O180" s="78"/>
      <c r="P180" s="78"/>
      <c r="Q180" s="78"/>
    </row>
    <row r="181" spans="1:17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40"/>
      <c r="O181" s="78"/>
      <c r="P181" s="78"/>
      <c r="Q181" s="78"/>
    </row>
    <row r="182" spans="1:17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40"/>
      <c r="O182" s="78"/>
      <c r="P182" s="78"/>
      <c r="Q182" s="78"/>
    </row>
    <row r="183" spans="1:17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40"/>
      <c r="O183" s="78"/>
      <c r="P183" s="78"/>
      <c r="Q183" s="78"/>
    </row>
    <row r="184" spans="1:17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40"/>
      <c r="O184" s="78"/>
      <c r="P184" s="78"/>
      <c r="Q184" s="78"/>
    </row>
    <row r="185" spans="1:17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40"/>
      <c r="O185" s="78"/>
      <c r="P185" s="78"/>
      <c r="Q185" s="78"/>
    </row>
    <row r="186" spans="1:17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40"/>
      <c r="O186" s="78"/>
      <c r="P186" s="78"/>
      <c r="Q186" s="78"/>
    </row>
    <row r="187" spans="1:17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40"/>
      <c r="O187" s="78"/>
      <c r="P187" s="78"/>
      <c r="Q187" s="78"/>
    </row>
    <row r="188" spans="1:17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40"/>
      <c r="O188" s="78"/>
      <c r="P188" s="78"/>
      <c r="Q188" s="78"/>
    </row>
    <row r="189" spans="1:17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40"/>
      <c r="O189" s="78"/>
      <c r="P189" s="78"/>
      <c r="Q189" s="78"/>
    </row>
    <row r="190" spans="1:17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40"/>
      <c r="O190" s="78"/>
      <c r="P190" s="78"/>
      <c r="Q190" s="78"/>
    </row>
    <row r="191" spans="1:17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40"/>
      <c r="O191" s="78"/>
      <c r="P191" s="78"/>
      <c r="Q191" s="78"/>
    </row>
    <row r="192" spans="1:17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40"/>
      <c r="O192" s="78"/>
      <c r="P192" s="78"/>
      <c r="Q192" s="78"/>
    </row>
    <row r="193" spans="1:17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40"/>
      <c r="O193" s="78"/>
      <c r="P193" s="78"/>
      <c r="Q193" s="78"/>
    </row>
    <row r="194" spans="1:17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40"/>
      <c r="O194" s="78"/>
      <c r="P194" s="78"/>
      <c r="Q194" s="78"/>
    </row>
    <row r="195" spans="1:17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40"/>
      <c r="O195" s="78"/>
      <c r="P195" s="78"/>
      <c r="Q195" s="78"/>
    </row>
    <row r="196" spans="1:17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40"/>
      <c r="O196" s="78"/>
      <c r="P196" s="78"/>
      <c r="Q196" s="78"/>
    </row>
    <row r="197" spans="1:17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40"/>
      <c r="O197" s="78"/>
      <c r="P197" s="78"/>
      <c r="Q197" s="78"/>
    </row>
    <row r="198" spans="1:17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40"/>
      <c r="O198" s="78"/>
      <c r="P198" s="78"/>
      <c r="Q198" s="78"/>
    </row>
    <row r="199" spans="1:17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40"/>
      <c r="O199" s="78"/>
      <c r="P199" s="78"/>
      <c r="Q199" s="78"/>
    </row>
    <row r="200" spans="1:17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40"/>
      <c r="O200" s="78"/>
      <c r="P200" s="78"/>
      <c r="Q200" s="78"/>
    </row>
    <row r="201" spans="1:17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40"/>
      <c r="O201" s="78"/>
      <c r="P201" s="78"/>
      <c r="Q201" s="78"/>
    </row>
    <row r="202" spans="1:17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40"/>
      <c r="O202" s="78"/>
      <c r="P202" s="78"/>
      <c r="Q202" s="78"/>
    </row>
    <row r="203" spans="1:17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40"/>
      <c r="O203" s="78"/>
      <c r="P203" s="78"/>
      <c r="Q203" s="78"/>
    </row>
    <row r="204" spans="1:17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40"/>
      <c r="O204" s="78"/>
      <c r="P204" s="78"/>
      <c r="Q204" s="78"/>
    </row>
    <row r="205" spans="1:17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40"/>
      <c r="O205" s="78"/>
      <c r="P205" s="78"/>
      <c r="Q205" s="78"/>
    </row>
    <row r="206" spans="1:17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40"/>
      <c r="O206" s="78"/>
      <c r="P206" s="78"/>
      <c r="Q206" s="78"/>
    </row>
    <row r="207" spans="1:17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40"/>
      <c r="O207" s="78"/>
      <c r="P207" s="78"/>
      <c r="Q207" s="78"/>
    </row>
    <row r="208" spans="1:17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40"/>
      <c r="O208" s="78"/>
      <c r="P208" s="78"/>
      <c r="Q208" s="78"/>
    </row>
    <row r="209" spans="1:17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40"/>
      <c r="O209" s="78"/>
      <c r="P209" s="78"/>
      <c r="Q209" s="78"/>
    </row>
    <row r="210" spans="1:17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40"/>
      <c r="O210" s="78"/>
      <c r="P210" s="78"/>
      <c r="Q210" s="78"/>
    </row>
    <row r="211" spans="1:17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40"/>
      <c r="O211" s="78"/>
      <c r="P211" s="78"/>
      <c r="Q211" s="78"/>
    </row>
    <row r="212" spans="1:17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40"/>
      <c r="O212" s="78"/>
      <c r="P212" s="78"/>
      <c r="Q212" s="78"/>
    </row>
    <row r="213" spans="1:17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40"/>
      <c r="O213" s="78"/>
      <c r="P213" s="78"/>
      <c r="Q213" s="78"/>
    </row>
    <row r="214" spans="1:17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40"/>
      <c r="O214" s="78"/>
      <c r="P214" s="78"/>
      <c r="Q214" s="78"/>
    </row>
    <row r="215" spans="1:17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40"/>
      <c r="O215" s="78"/>
      <c r="P215" s="78"/>
      <c r="Q215" s="78"/>
    </row>
    <row r="216" spans="1:17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40"/>
      <c r="O216" s="78"/>
      <c r="P216" s="78"/>
      <c r="Q216" s="78"/>
    </row>
    <row r="217" spans="1:17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40"/>
      <c r="O217" s="78"/>
      <c r="P217" s="78"/>
      <c r="Q217" s="78"/>
    </row>
    <row r="218" spans="1:17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40"/>
      <c r="O218" s="78"/>
      <c r="P218" s="78"/>
      <c r="Q218" s="78"/>
    </row>
    <row r="219" spans="1:17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40"/>
      <c r="O219" s="78"/>
      <c r="P219" s="78"/>
      <c r="Q219" s="78"/>
    </row>
    <row r="220" spans="1:17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40"/>
      <c r="O220" s="78"/>
      <c r="P220" s="78"/>
      <c r="Q220" s="78"/>
    </row>
    <row r="221" spans="1:17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40"/>
      <c r="O221" s="78"/>
      <c r="P221" s="78"/>
      <c r="Q221" s="78"/>
    </row>
    <row r="222" spans="1:17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40"/>
      <c r="O222" s="78"/>
      <c r="P222" s="78"/>
      <c r="Q222" s="78"/>
    </row>
    <row r="223" spans="1:17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40"/>
      <c r="O223" s="78"/>
      <c r="P223" s="78"/>
      <c r="Q223" s="78"/>
    </row>
    <row r="224" spans="1:17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40"/>
      <c r="O224" s="78"/>
      <c r="P224" s="78"/>
      <c r="Q224" s="78"/>
    </row>
    <row r="225" spans="1:17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40"/>
      <c r="O225" s="78"/>
      <c r="P225" s="78"/>
      <c r="Q225" s="78"/>
    </row>
    <row r="226" spans="1:17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40"/>
      <c r="O226" s="78"/>
      <c r="P226" s="78"/>
      <c r="Q226" s="78"/>
    </row>
    <row r="227" spans="1:17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40"/>
      <c r="O227" s="78"/>
      <c r="P227" s="78"/>
      <c r="Q227" s="78"/>
    </row>
    <row r="228" spans="1:17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40"/>
      <c r="O228" s="78"/>
      <c r="P228" s="78"/>
      <c r="Q228" s="78"/>
    </row>
    <row r="229" spans="1:17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40"/>
      <c r="O229" s="78"/>
      <c r="P229" s="78"/>
      <c r="Q229" s="78"/>
    </row>
    <row r="230" spans="1:17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40"/>
      <c r="O230" s="78"/>
      <c r="P230" s="78"/>
      <c r="Q230" s="78"/>
    </row>
    <row r="231" spans="1:17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40"/>
      <c r="O231" s="78"/>
      <c r="P231" s="78"/>
      <c r="Q231" s="78"/>
    </row>
    <row r="232" spans="1:17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40"/>
      <c r="O232" s="78"/>
      <c r="P232" s="78"/>
      <c r="Q232" s="78"/>
    </row>
    <row r="233" spans="1:17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40"/>
      <c r="O233" s="78"/>
      <c r="P233" s="78"/>
      <c r="Q233" s="78"/>
    </row>
    <row r="234" spans="1:17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40"/>
      <c r="O234" s="78"/>
      <c r="P234" s="78"/>
      <c r="Q234" s="78"/>
    </row>
    <row r="235" spans="1:17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40"/>
      <c r="O235" s="78"/>
      <c r="P235" s="78"/>
      <c r="Q235" s="78"/>
    </row>
    <row r="236" spans="1:17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40"/>
      <c r="O236" s="78"/>
      <c r="P236" s="78"/>
      <c r="Q236" s="78"/>
    </row>
    <row r="237" spans="1:17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40"/>
      <c r="O237" s="78"/>
      <c r="P237" s="78"/>
      <c r="Q237" s="78"/>
    </row>
    <row r="238" spans="1:17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40"/>
      <c r="O238" s="78"/>
      <c r="P238" s="78"/>
      <c r="Q238" s="78"/>
    </row>
    <row r="239" spans="1:17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40"/>
      <c r="O239" s="78"/>
      <c r="P239" s="78"/>
      <c r="Q239" s="78"/>
    </row>
    <row r="240" spans="1:17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40"/>
      <c r="O240" s="78"/>
      <c r="P240" s="78"/>
      <c r="Q240" s="78"/>
    </row>
    <row r="241" spans="1:17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40"/>
      <c r="O241" s="78"/>
      <c r="P241" s="78"/>
      <c r="Q241" s="78"/>
    </row>
    <row r="242" spans="1:17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40"/>
      <c r="O242" s="78"/>
      <c r="P242" s="78"/>
      <c r="Q242" s="78"/>
    </row>
    <row r="243" spans="1:17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40"/>
      <c r="O243" s="78"/>
      <c r="P243" s="78"/>
      <c r="Q243" s="78"/>
    </row>
    <row r="244" spans="1:17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40"/>
      <c r="O244" s="78"/>
      <c r="P244" s="78"/>
      <c r="Q244" s="78"/>
    </row>
    <row r="245" spans="1:17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40"/>
      <c r="O245" s="78"/>
      <c r="P245" s="78"/>
      <c r="Q245" s="78"/>
    </row>
    <row r="246" spans="1:17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40"/>
      <c r="O246" s="78"/>
      <c r="P246" s="78"/>
      <c r="Q246" s="78"/>
    </row>
    <row r="247" spans="1:17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40"/>
      <c r="O247" s="78"/>
      <c r="P247" s="78"/>
      <c r="Q247" s="78"/>
    </row>
    <row r="248" spans="1:17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40"/>
      <c r="O248" s="78"/>
      <c r="P248" s="78"/>
      <c r="Q248" s="78"/>
    </row>
    <row r="249" spans="1:17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40"/>
      <c r="O249" s="78"/>
      <c r="P249" s="78"/>
      <c r="Q249" s="78"/>
    </row>
    <row r="250" spans="1:17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40"/>
      <c r="O250" s="78"/>
      <c r="P250" s="78"/>
      <c r="Q250" s="78"/>
    </row>
    <row r="251" spans="1:17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40"/>
      <c r="O251" s="78"/>
      <c r="P251" s="78"/>
      <c r="Q251" s="78"/>
    </row>
    <row r="252" spans="1:17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40"/>
      <c r="O252" s="78"/>
      <c r="P252" s="78"/>
      <c r="Q252" s="78"/>
    </row>
    <row r="253" spans="1:17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40"/>
      <c r="O253" s="78"/>
      <c r="P253" s="78"/>
      <c r="Q253" s="78"/>
    </row>
    <row r="254" spans="1:17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40"/>
      <c r="O254" s="78"/>
      <c r="P254" s="78"/>
      <c r="Q254" s="78"/>
    </row>
    <row r="255" spans="1:17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40"/>
      <c r="O255" s="78"/>
      <c r="P255" s="78"/>
      <c r="Q255" s="78"/>
    </row>
    <row r="256" spans="1:17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40"/>
      <c r="O256" s="78"/>
      <c r="P256" s="78"/>
      <c r="Q256" s="78"/>
    </row>
    <row r="257" spans="1:17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40"/>
      <c r="O257" s="78"/>
      <c r="P257" s="78"/>
      <c r="Q257" s="78"/>
    </row>
    <row r="258" spans="1:17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40"/>
      <c r="O258" s="78"/>
      <c r="P258" s="78"/>
      <c r="Q258" s="78"/>
    </row>
    <row r="259" spans="1:17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40"/>
      <c r="O259" s="78"/>
      <c r="P259" s="78"/>
      <c r="Q259" s="78"/>
    </row>
    <row r="260" spans="1:17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40"/>
      <c r="O260" s="78"/>
      <c r="P260" s="78"/>
      <c r="Q260" s="78"/>
    </row>
    <row r="261" spans="1:17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40"/>
      <c r="O261" s="78"/>
      <c r="P261" s="78"/>
      <c r="Q261" s="78"/>
    </row>
    <row r="262" spans="1:17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40"/>
      <c r="O262" s="78"/>
      <c r="P262" s="78"/>
      <c r="Q262" s="78"/>
    </row>
    <row r="263" spans="1:17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40"/>
      <c r="O263" s="78"/>
      <c r="P263" s="78"/>
      <c r="Q263" s="78"/>
    </row>
    <row r="264" spans="1:17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40"/>
      <c r="O264" s="78"/>
      <c r="P264" s="78"/>
      <c r="Q264" s="78"/>
    </row>
    <row r="265" spans="1:17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40"/>
      <c r="O265" s="78"/>
      <c r="P265" s="78"/>
      <c r="Q265" s="78"/>
    </row>
    <row r="266" spans="1:17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40"/>
      <c r="O266" s="78"/>
      <c r="P266" s="78"/>
      <c r="Q266" s="78"/>
    </row>
    <row r="267" spans="1:17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40"/>
      <c r="O267" s="78"/>
      <c r="P267" s="78"/>
      <c r="Q267" s="78"/>
    </row>
    <row r="268" spans="1:17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40"/>
      <c r="O268" s="78"/>
      <c r="P268" s="78"/>
      <c r="Q268" s="78"/>
    </row>
    <row r="269" spans="1:17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40"/>
      <c r="O269" s="78"/>
      <c r="P269" s="78"/>
      <c r="Q269" s="78"/>
    </row>
    <row r="270" spans="1:17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40"/>
      <c r="O270" s="78"/>
      <c r="P270" s="78"/>
      <c r="Q270" s="78"/>
    </row>
    <row r="271" spans="1:17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40"/>
      <c r="O271" s="78"/>
      <c r="P271" s="78"/>
      <c r="Q271" s="78"/>
    </row>
    <row r="272" spans="1:17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40"/>
      <c r="O272" s="78"/>
      <c r="P272" s="78"/>
      <c r="Q272" s="78"/>
    </row>
    <row r="273" spans="1:17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40"/>
      <c r="O273" s="78"/>
      <c r="P273" s="78"/>
      <c r="Q273" s="78"/>
    </row>
    <row r="274" spans="1:17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40"/>
      <c r="O274" s="78"/>
      <c r="P274" s="78"/>
      <c r="Q274" s="78"/>
    </row>
    <row r="275" spans="1:17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40"/>
      <c r="O275" s="78"/>
      <c r="P275" s="78"/>
      <c r="Q275" s="78"/>
    </row>
    <row r="276" spans="1:17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40"/>
      <c r="O276" s="78"/>
      <c r="P276" s="78"/>
      <c r="Q276" s="78"/>
    </row>
    <row r="277" spans="1:17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40"/>
      <c r="O277" s="78"/>
      <c r="P277" s="78"/>
      <c r="Q277" s="78"/>
    </row>
    <row r="278" spans="1:17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40"/>
      <c r="O278" s="78"/>
      <c r="P278" s="78"/>
      <c r="Q278" s="78"/>
    </row>
    <row r="279" spans="1:17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40"/>
      <c r="O279" s="78"/>
      <c r="P279" s="78"/>
      <c r="Q279" s="78"/>
    </row>
    <row r="280" spans="1:17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40"/>
      <c r="O280" s="78"/>
      <c r="P280" s="78"/>
      <c r="Q280" s="78"/>
    </row>
    <row r="281" spans="1:17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40"/>
      <c r="O281" s="78"/>
      <c r="P281" s="78"/>
      <c r="Q281" s="78"/>
    </row>
    <row r="282" spans="1:17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40"/>
      <c r="O282" s="78"/>
      <c r="P282" s="78"/>
      <c r="Q282" s="78"/>
    </row>
    <row r="283" spans="1:17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40"/>
      <c r="O283" s="78"/>
      <c r="P283" s="78"/>
      <c r="Q283" s="78"/>
    </row>
    <row r="284" spans="1:17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40"/>
      <c r="O284" s="78"/>
      <c r="P284" s="78"/>
      <c r="Q284" s="78"/>
    </row>
    <row r="285" spans="1:17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40"/>
      <c r="O285" s="78"/>
      <c r="P285" s="78"/>
      <c r="Q285" s="78"/>
    </row>
    <row r="286" spans="1:17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40"/>
      <c r="O286" s="78"/>
      <c r="P286" s="78"/>
      <c r="Q286" s="78"/>
    </row>
    <row r="287" spans="1:17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40"/>
      <c r="O287" s="78"/>
      <c r="P287" s="78"/>
      <c r="Q287" s="78"/>
    </row>
    <row r="288" spans="1:17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40"/>
      <c r="O288" s="78"/>
      <c r="P288" s="78"/>
      <c r="Q288" s="78"/>
    </row>
    <row r="289" spans="1:17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40"/>
      <c r="O289" s="78"/>
      <c r="P289" s="78"/>
      <c r="Q289" s="78"/>
    </row>
    <row r="290" spans="1:17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40"/>
      <c r="O290" s="78"/>
      <c r="P290" s="78"/>
      <c r="Q290" s="78"/>
    </row>
    <row r="291" spans="1:17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40"/>
      <c r="O291" s="78"/>
      <c r="P291" s="78"/>
      <c r="Q291" s="78"/>
    </row>
    <row r="292" spans="1:17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40"/>
      <c r="O292" s="78"/>
      <c r="P292" s="78"/>
      <c r="Q292" s="78"/>
    </row>
    <row r="293" spans="1:17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40"/>
      <c r="O293" s="78"/>
      <c r="P293" s="78"/>
      <c r="Q293" s="78"/>
    </row>
    <row r="294" spans="1:17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40"/>
      <c r="O294" s="78"/>
      <c r="P294" s="78"/>
      <c r="Q294" s="78"/>
    </row>
    <row r="295" spans="1:17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40"/>
      <c r="O295" s="78"/>
      <c r="P295" s="78"/>
      <c r="Q295" s="78"/>
    </row>
    <row r="296" spans="1:17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40"/>
      <c r="O296" s="78"/>
      <c r="P296" s="78"/>
      <c r="Q296" s="78"/>
    </row>
    <row r="297" spans="1:17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40"/>
      <c r="O297" s="78"/>
      <c r="P297" s="78"/>
      <c r="Q297" s="78"/>
    </row>
    <row r="298" spans="1:17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40"/>
      <c r="O298" s="78"/>
      <c r="P298" s="78"/>
      <c r="Q298" s="78"/>
    </row>
    <row r="299" spans="1:17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40"/>
      <c r="O299" s="78"/>
      <c r="P299" s="78"/>
      <c r="Q299" s="78"/>
    </row>
    <row r="300" spans="1:17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40"/>
      <c r="O300" s="78"/>
      <c r="P300" s="78"/>
      <c r="Q300" s="78"/>
    </row>
    <row r="301" spans="1:17" s="77" customFormat="1" ht="14.25" customHeight="1" x14ac:dyDescent="0.25">
      <c r="A301" s="114"/>
      <c r="B301" s="115"/>
      <c r="C301" s="113"/>
      <c r="D301" s="113"/>
      <c r="E301" s="113"/>
      <c r="F301" s="113"/>
      <c r="G301" s="113"/>
      <c r="H301" s="113"/>
      <c r="I301" s="113"/>
      <c r="J301" s="113"/>
      <c r="K301" s="113"/>
      <c r="L301" s="140"/>
      <c r="O301" s="78"/>
      <c r="P301" s="78"/>
      <c r="Q301" s="78"/>
    </row>
    <row r="302" spans="1:17" s="77" customFormat="1" ht="14.25" customHeight="1" x14ac:dyDescent="0.25">
      <c r="A302" s="114"/>
      <c r="B302" s="115"/>
      <c r="C302" s="113"/>
      <c r="D302" s="113"/>
      <c r="E302" s="113"/>
      <c r="F302" s="113"/>
      <c r="G302" s="113"/>
      <c r="H302" s="113"/>
      <c r="I302" s="113"/>
      <c r="J302" s="113"/>
      <c r="K302" s="113"/>
      <c r="L302" s="140"/>
      <c r="O302" s="78"/>
      <c r="P302" s="78"/>
      <c r="Q302" s="78"/>
    </row>
    <row r="303" spans="1:17" s="77" customFormat="1" ht="14.25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140"/>
      <c r="O303" s="78"/>
      <c r="P303" s="78"/>
      <c r="Q303" s="78"/>
    </row>
    <row r="304" spans="1:17" s="77" customFormat="1" ht="14.25" customHeight="1" x14ac:dyDescent="0.25">
      <c r="A304" s="114"/>
      <c r="B304" s="115"/>
      <c r="C304" s="113"/>
      <c r="D304" s="113"/>
      <c r="E304" s="113"/>
      <c r="F304" s="113"/>
      <c r="G304" s="113"/>
      <c r="H304" s="113"/>
      <c r="I304" s="113"/>
      <c r="J304" s="113"/>
      <c r="K304" s="113"/>
      <c r="L304" s="140"/>
      <c r="O304" s="78"/>
      <c r="P304" s="78"/>
      <c r="Q304" s="78"/>
    </row>
    <row r="305" spans="1:17" s="77" customFormat="1" ht="14.25" customHeight="1" x14ac:dyDescent="0.25">
      <c r="A305" s="114"/>
      <c r="B305" s="115"/>
      <c r="C305" s="113"/>
      <c r="D305" s="113"/>
      <c r="E305" s="113"/>
      <c r="F305" s="113"/>
      <c r="G305" s="113"/>
      <c r="H305" s="113"/>
      <c r="I305" s="113"/>
      <c r="J305" s="113"/>
      <c r="K305" s="113"/>
      <c r="L305" s="140"/>
      <c r="O305" s="78"/>
      <c r="P305" s="78"/>
      <c r="Q305" s="78"/>
    </row>
    <row r="306" spans="1:17" s="77" customFormat="1" ht="14.25" customHeight="1" x14ac:dyDescent="0.25">
      <c r="A306" s="114"/>
      <c r="B306" s="115"/>
      <c r="C306" s="113"/>
      <c r="D306" s="113"/>
      <c r="E306" s="113"/>
      <c r="F306" s="113"/>
      <c r="G306" s="113"/>
      <c r="H306" s="113"/>
      <c r="I306" s="113"/>
      <c r="J306" s="113"/>
      <c r="K306" s="113"/>
      <c r="L306" s="140"/>
      <c r="O306" s="78"/>
      <c r="P306" s="78"/>
      <c r="Q306" s="78"/>
    </row>
    <row r="307" spans="1:17" s="77" customFormat="1" ht="14.25" customHeight="1" x14ac:dyDescent="0.25">
      <c r="A307" s="114"/>
      <c r="B307" s="115"/>
      <c r="C307" s="113"/>
      <c r="D307" s="113"/>
      <c r="E307" s="113"/>
      <c r="F307" s="113"/>
      <c r="G307" s="113"/>
      <c r="H307" s="113"/>
      <c r="I307" s="113"/>
      <c r="J307" s="113"/>
      <c r="K307" s="113"/>
      <c r="L307" s="140"/>
      <c r="O307" s="78"/>
      <c r="P307" s="78"/>
      <c r="Q307" s="78"/>
    </row>
    <row r="308" spans="1:17" s="77" customFormat="1" ht="14.25" customHeight="1" x14ac:dyDescent="0.25">
      <c r="A308" s="114"/>
      <c r="B308" s="115"/>
      <c r="C308" s="113"/>
      <c r="D308" s="113"/>
      <c r="E308" s="113"/>
      <c r="F308" s="113"/>
      <c r="G308" s="113"/>
      <c r="H308" s="113"/>
      <c r="I308" s="113"/>
      <c r="J308" s="113"/>
      <c r="K308" s="113"/>
      <c r="L308" s="140"/>
      <c r="O308" s="78"/>
      <c r="P308" s="78"/>
      <c r="Q308" s="78"/>
    </row>
    <row r="309" spans="1:17" s="77" customFormat="1" ht="14.25" customHeight="1" x14ac:dyDescent="0.25">
      <c r="A309" s="114"/>
      <c r="B309" s="115"/>
      <c r="C309" s="113"/>
      <c r="D309" s="113"/>
      <c r="E309" s="113"/>
      <c r="F309" s="113"/>
      <c r="G309" s="113"/>
      <c r="H309" s="113"/>
      <c r="I309" s="113"/>
      <c r="J309" s="113"/>
      <c r="K309" s="113"/>
      <c r="L309" s="140"/>
      <c r="O309" s="78"/>
      <c r="P309" s="78"/>
      <c r="Q309" s="78"/>
    </row>
    <row r="310" spans="1:17" ht="14.25" customHeight="1" x14ac:dyDescent="0.25">
      <c r="L310" s="140"/>
    </row>
    <row r="311" spans="1:17" ht="14.25" customHeight="1" x14ac:dyDescent="0.25">
      <c r="L311" s="140"/>
    </row>
    <row r="312" spans="1:17" ht="14.25" customHeight="1" x14ac:dyDescent="0.25">
      <c r="L312" s="140"/>
    </row>
    <row r="313" spans="1:17" ht="14.25" customHeight="1" x14ac:dyDescent="0.25">
      <c r="L313" s="140"/>
    </row>
    <row r="314" spans="1:17" ht="14.25" customHeight="1" x14ac:dyDescent="0.25">
      <c r="L314" s="140"/>
    </row>
    <row r="315" spans="1:17" ht="14.25" customHeight="1" x14ac:dyDescent="0.25">
      <c r="L315" s="140"/>
    </row>
    <row r="316" spans="1:17" ht="14.25" customHeight="1" x14ac:dyDescent="0.25">
      <c r="L316" s="140"/>
    </row>
    <row r="317" spans="1:17" ht="14.25" customHeight="1" x14ac:dyDescent="0.25">
      <c r="L317" s="140"/>
    </row>
    <row r="318" spans="1:17" ht="14.25" customHeight="1" x14ac:dyDescent="0.25">
      <c r="L318" s="140"/>
    </row>
    <row r="319" spans="1:17" s="98" customFormat="1" ht="30" customHeight="1" x14ac:dyDescent="0.25">
      <c r="A319" s="114"/>
      <c r="B319" s="115"/>
      <c r="C319" s="113"/>
      <c r="D319" s="113"/>
      <c r="E319" s="113"/>
      <c r="F319" s="113"/>
      <c r="G319" s="113"/>
      <c r="H319" s="113"/>
      <c r="I319" s="113"/>
      <c r="J319" s="113"/>
      <c r="K319" s="113"/>
      <c r="L319" s="97"/>
      <c r="M319" s="97"/>
      <c r="N319" s="97"/>
    </row>
    <row r="320" spans="1:17" ht="14.25" customHeight="1" x14ac:dyDescent="0.25">
      <c r="L320" s="140"/>
    </row>
    <row r="321" spans="1:14" ht="14.25" customHeight="1" x14ac:dyDescent="0.25">
      <c r="L321" s="140"/>
    </row>
    <row r="322" spans="1:14" ht="14.25" customHeight="1" x14ac:dyDescent="0.25">
      <c r="L322" s="140"/>
    </row>
    <row r="323" spans="1:14" ht="14.25" customHeight="1" x14ac:dyDescent="0.25">
      <c r="L323" s="140"/>
    </row>
    <row r="324" spans="1:14" ht="14.25" customHeight="1" x14ac:dyDescent="0.25">
      <c r="L324" s="140"/>
    </row>
    <row r="325" spans="1:14" ht="14.25" customHeight="1" x14ac:dyDescent="0.25">
      <c r="L325" s="140"/>
    </row>
    <row r="326" spans="1:14" ht="14.25" customHeight="1" x14ac:dyDescent="0.25">
      <c r="L326" s="140"/>
    </row>
    <row r="328" spans="1:14" s="98" customFormat="1" ht="30" customHeight="1" x14ac:dyDescent="0.25">
      <c r="A328" s="114"/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97"/>
      <c r="M328" s="97"/>
      <c r="N328" s="97"/>
    </row>
    <row r="329" spans="1:14" ht="13.15" customHeight="1" x14ac:dyDescent="0.25"/>
    <row r="334" spans="1:14" ht="13.15" customHeight="1" x14ac:dyDescent="0.25"/>
    <row r="336" spans="1:14" ht="13.15" customHeight="1" x14ac:dyDescent="0.25"/>
    <row r="340" spans="2:17" s="114" customFormat="1" ht="13.15" customHeight="1" x14ac:dyDescent="0.25">
      <c r="B340" s="115"/>
      <c r="C340" s="113"/>
      <c r="D340" s="113"/>
      <c r="E340" s="113"/>
      <c r="F340" s="113"/>
      <c r="G340" s="113"/>
      <c r="H340" s="113"/>
      <c r="I340" s="113"/>
      <c r="J340" s="113"/>
      <c r="K340" s="113"/>
      <c r="L340" s="77"/>
      <c r="M340" s="77"/>
      <c r="N340" s="77"/>
      <c r="O340" s="78"/>
      <c r="P340" s="78"/>
      <c r="Q340" s="78"/>
    </row>
    <row r="344" spans="2:17" s="114" customFormat="1" ht="13.15" customHeight="1" x14ac:dyDescent="0.25">
      <c r="B344" s="115"/>
      <c r="C344" s="113"/>
      <c r="D344" s="113"/>
      <c r="E344" s="113"/>
      <c r="F344" s="113"/>
      <c r="G344" s="113"/>
      <c r="H344" s="113"/>
      <c r="I344" s="113"/>
      <c r="J344" s="113"/>
      <c r="K344" s="113"/>
      <c r="L344" s="77"/>
      <c r="M344" s="77"/>
      <c r="N344" s="77"/>
      <c r="O344" s="78"/>
      <c r="P344" s="78"/>
      <c r="Q344" s="78"/>
    </row>
    <row r="352" spans="2:17" s="114" customFormat="1" ht="13.15" customHeight="1" x14ac:dyDescent="0.25">
      <c r="B352" s="115"/>
      <c r="C352" s="113"/>
      <c r="D352" s="113"/>
      <c r="E352" s="113"/>
      <c r="F352" s="113"/>
      <c r="G352" s="113"/>
      <c r="H352" s="113"/>
      <c r="I352" s="113"/>
      <c r="J352" s="113"/>
      <c r="K352" s="113"/>
      <c r="L352" s="77"/>
      <c r="M352" s="77"/>
      <c r="N352" s="77"/>
      <c r="O352" s="78"/>
      <c r="P352" s="78"/>
      <c r="Q352" s="78"/>
    </row>
  </sheetData>
  <mergeCells count="19">
    <mergeCell ref="A1:D1"/>
    <mergeCell ref="I1:K1"/>
    <mergeCell ref="A2:K2"/>
    <mergeCell ref="A3:K3"/>
    <mergeCell ref="A4:K4"/>
    <mergeCell ref="J7:J8"/>
    <mergeCell ref="A12:A13"/>
    <mergeCell ref="A15:A18"/>
    <mergeCell ref="A20:A25"/>
    <mergeCell ref="K7:K8"/>
    <mergeCell ref="A7:A9"/>
    <mergeCell ref="B7:B9"/>
    <mergeCell ref="C7:C9"/>
    <mergeCell ref="D7:D9"/>
    <mergeCell ref="E7:E9"/>
    <mergeCell ref="F7:F8"/>
    <mergeCell ref="G7:G8"/>
    <mergeCell ref="H7:H8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2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1" customHeight="1" x14ac:dyDescent="0.3">
      <c r="A1" s="291" t="s">
        <v>365</v>
      </c>
      <c r="B1" s="291"/>
      <c r="C1" s="291"/>
      <c r="D1" s="291"/>
      <c r="E1" s="74"/>
      <c r="F1" s="75"/>
      <c r="G1" s="75"/>
      <c r="H1" s="75"/>
      <c r="I1" s="280" t="s">
        <v>262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117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6.5" customHeight="1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325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326</v>
      </c>
      <c r="C12" s="245" t="s">
        <v>179</v>
      </c>
      <c r="D12" s="190">
        <v>1723</v>
      </c>
      <c r="E12" s="245">
        <v>198</v>
      </c>
      <c r="F12" s="248">
        <v>341154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16" si="0">F12+G12+H12+I12+J12</f>
        <v>341154</v>
      </c>
      <c r="L12" s="83"/>
      <c r="M12" s="97"/>
    </row>
    <row r="13" spans="1:13" s="98" customFormat="1" ht="11.5" x14ac:dyDescent="0.25">
      <c r="A13" s="95" t="s">
        <v>19</v>
      </c>
      <c r="B13" s="246" t="s">
        <v>190</v>
      </c>
      <c r="C13" s="245" t="s">
        <v>13</v>
      </c>
      <c r="D13" s="190">
        <v>4</v>
      </c>
      <c r="E13" s="245">
        <v>1804</v>
      </c>
      <c r="F13" s="248">
        <f>D13*E13</f>
        <v>7216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0"/>
        <v>7216</v>
      </c>
      <c r="L13" s="83"/>
      <c r="M13" s="97"/>
    </row>
    <row r="14" spans="1:13" s="98" customFormat="1" ht="23" x14ac:dyDescent="0.25">
      <c r="A14" s="95" t="s">
        <v>8</v>
      </c>
      <c r="B14" s="199" t="s">
        <v>324</v>
      </c>
      <c r="C14" s="245" t="s">
        <v>13</v>
      </c>
      <c r="D14" s="192">
        <v>1</v>
      </c>
      <c r="E14" s="245">
        <f>2611+451+5159</f>
        <v>8221</v>
      </c>
      <c r="F14" s="248">
        <v>6652</v>
      </c>
      <c r="G14" s="248">
        <v>451</v>
      </c>
      <c r="H14" s="248">
        <v>5159</v>
      </c>
      <c r="I14" s="248">
        <f>0</f>
        <v>0</v>
      </c>
      <c r="J14" s="248">
        <f>0</f>
        <v>0</v>
      </c>
      <c r="K14" s="244">
        <f t="shared" si="0"/>
        <v>12262</v>
      </c>
      <c r="L14" s="83"/>
      <c r="M14" s="97"/>
    </row>
    <row r="15" spans="1:13" s="98" customFormat="1" ht="11.5" x14ac:dyDescent="0.25">
      <c r="A15" s="95"/>
      <c r="B15" s="91" t="s">
        <v>292</v>
      </c>
      <c r="C15" s="245"/>
      <c r="D15" s="190"/>
      <c r="E15" s="245"/>
      <c r="F15" s="248"/>
      <c r="G15" s="248"/>
      <c r="H15" s="248"/>
      <c r="I15" s="248"/>
      <c r="J15" s="248"/>
      <c r="K15" s="244"/>
      <c r="L15" s="83"/>
      <c r="M15" s="97"/>
    </row>
    <row r="16" spans="1:13" s="98" customFormat="1" ht="11.5" x14ac:dyDescent="0.25">
      <c r="A16" s="95" t="s">
        <v>9</v>
      </c>
      <c r="B16" s="246" t="s">
        <v>327</v>
      </c>
      <c r="C16" s="245" t="s">
        <v>179</v>
      </c>
      <c r="D16" s="190">
        <v>3742</v>
      </c>
      <c r="E16" s="245">
        <v>76</v>
      </c>
      <c r="F16" s="248">
        <v>284392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0"/>
        <v>284392</v>
      </c>
      <c r="L16" s="83"/>
      <c r="M16" s="97"/>
    </row>
    <row r="17" spans="1:15" s="98" customFormat="1" ht="11.5" x14ac:dyDescent="0.25">
      <c r="A17" s="95" t="s">
        <v>20</v>
      </c>
      <c r="B17" s="246" t="s">
        <v>190</v>
      </c>
      <c r="C17" s="245" t="s">
        <v>13</v>
      </c>
      <c r="D17" s="190">
        <v>7</v>
      </c>
      <c r="E17" s="245">
        <v>1804</v>
      </c>
      <c r="F17" s="248">
        <f>D17*E17</f>
        <v>12628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ref="K17" si="1">F17+G17+H17+I17+J17</f>
        <v>12628</v>
      </c>
      <c r="L17" s="83"/>
      <c r="M17" s="97"/>
    </row>
    <row r="18" spans="1:15" s="98" customFormat="1" ht="23" x14ac:dyDescent="0.25">
      <c r="A18" s="95" t="s">
        <v>10</v>
      </c>
      <c r="B18" s="199" t="s">
        <v>324</v>
      </c>
      <c r="C18" s="245" t="s">
        <v>13</v>
      </c>
      <c r="D18" s="190">
        <v>1</v>
      </c>
      <c r="E18" s="245">
        <f>2232+451+5159</f>
        <v>7842</v>
      </c>
      <c r="F18" s="248">
        <v>6652</v>
      </c>
      <c r="G18" s="248">
        <v>451</v>
      </c>
      <c r="H18" s="248">
        <v>5159</v>
      </c>
      <c r="I18" s="248">
        <f>0</f>
        <v>0</v>
      </c>
      <c r="J18" s="248">
        <f>0</f>
        <v>0</v>
      </c>
      <c r="K18" s="244">
        <f t="shared" ref="K18" si="2">F18+G18+H18+I18+J18</f>
        <v>12262</v>
      </c>
      <c r="L18" s="83"/>
      <c r="M18" s="97"/>
    </row>
    <row r="19" spans="1:15" s="98" customFormat="1" ht="13.15" customHeight="1" thickBot="1" x14ac:dyDescent="0.3">
      <c r="A19" s="102"/>
      <c r="B19" s="103" t="s">
        <v>12</v>
      </c>
      <c r="C19" s="104"/>
      <c r="D19" s="105"/>
      <c r="E19" s="106"/>
      <c r="F19" s="107">
        <f>ROUND(SUM(F12:F18),0)</f>
        <v>658694</v>
      </c>
      <c r="G19" s="107">
        <f t="shared" ref="G19:K19" si="3">ROUND(SUM(G12:G18),0)</f>
        <v>902</v>
      </c>
      <c r="H19" s="107">
        <f t="shared" si="3"/>
        <v>10318</v>
      </c>
      <c r="I19" s="107">
        <f t="shared" si="3"/>
        <v>0</v>
      </c>
      <c r="J19" s="107">
        <f t="shared" si="3"/>
        <v>0</v>
      </c>
      <c r="K19" s="191">
        <f t="shared" si="3"/>
        <v>669914</v>
      </c>
      <c r="L19" s="83"/>
      <c r="M19" s="108">
        <f>SUM(F19:J19)</f>
        <v>669914</v>
      </c>
      <c r="N19" s="83"/>
    </row>
    <row r="20" spans="1:15" s="98" customFormat="1" ht="13.15" customHeight="1" x14ac:dyDescent="0.25">
      <c r="A20" s="109"/>
      <c r="B20" s="110"/>
      <c r="C20" s="111"/>
      <c r="D20" s="112"/>
      <c r="E20" s="112"/>
      <c r="F20" s="111"/>
      <c r="G20" s="111"/>
      <c r="H20" s="111"/>
      <c r="I20" s="113"/>
      <c r="J20" s="113"/>
      <c r="K20" s="111"/>
      <c r="L20" s="83"/>
      <c r="M20" s="97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M21" s="117"/>
      <c r="N21" s="117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8"/>
      <c r="K22" s="113"/>
      <c r="L22" s="116"/>
      <c r="N22" s="78"/>
      <c r="O22" s="78"/>
    </row>
    <row r="23" spans="1:15" s="77" customFormat="1" ht="14.25" customHeight="1" x14ac:dyDescent="0.25">
      <c r="A23" s="114"/>
      <c r="B23" s="115" t="s">
        <v>42</v>
      </c>
      <c r="C23" s="113"/>
      <c r="D23" s="113">
        <f>D12+D16</f>
        <v>5465</v>
      </c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 t="s">
        <v>41</v>
      </c>
      <c r="C25" s="113"/>
      <c r="D25" s="113">
        <f>D13+D17</f>
        <v>11</v>
      </c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3">
      <c r="A26" s="114"/>
      <c r="B26" s="115"/>
      <c r="C26" s="113"/>
      <c r="D26" s="119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 t="s">
        <v>323</v>
      </c>
      <c r="C27" s="113"/>
      <c r="D27" s="113">
        <f>D14+D18</f>
        <v>2</v>
      </c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s="98" customFormat="1" ht="30" customHeight="1" x14ac:dyDescent="0.25">
      <c r="A309" s="114"/>
      <c r="B309" s="115"/>
      <c r="C309" s="113"/>
      <c r="D309" s="113"/>
      <c r="E309" s="113"/>
      <c r="F309" s="113"/>
      <c r="G309" s="113"/>
      <c r="H309" s="113"/>
      <c r="I309" s="113"/>
      <c r="J309" s="113"/>
      <c r="K309" s="113"/>
      <c r="L309" s="83"/>
      <c r="M309" s="97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8" spans="1:13" s="98" customFormat="1" ht="30" customHeight="1" x14ac:dyDescent="0.25">
      <c r="A318" s="114"/>
      <c r="B318" s="115"/>
      <c r="C318" s="113"/>
      <c r="D318" s="113"/>
      <c r="E318" s="113"/>
      <c r="F318" s="113"/>
      <c r="G318" s="113"/>
      <c r="H318" s="113"/>
      <c r="I318" s="113"/>
      <c r="J318" s="113"/>
      <c r="K318" s="113"/>
      <c r="L318" s="83"/>
      <c r="M318" s="97"/>
    </row>
    <row r="319" spans="1:13" ht="13.15" customHeight="1" x14ac:dyDescent="0.3"/>
    <row r="324" spans="2:17" ht="13.15" customHeight="1" x14ac:dyDescent="0.3"/>
    <row r="326" spans="2:17" ht="13.15" customHeight="1" x14ac:dyDescent="0.3"/>
    <row r="330" spans="2:17" s="114" customFormat="1" ht="13.15" customHeight="1" x14ac:dyDescent="0.3">
      <c r="B330" s="115"/>
      <c r="C330" s="113"/>
      <c r="D330" s="113"/>
      <c r="E330" s="113"/>
      <c r="F330" s="113"/>
      <c r="G330" s="113"/>
      <c r="H330" s="113"/>
      <c r="I330" s="113"/>
      <c r="J330" s="113"/>
      <c r="K330" s="113"/>
      <c r="L330" s="76"/>
      <c r="M330" s="77"/>
      <c r="N330" s="78"/>
      <c r="O330" s="78"/>
      <c r="P330" s="78"/>
      <c r="Q330" s="78"/>
    </row>
    <row r="334" spans="2:17" s="114" customFormat="1" ht="13.15" customHeight="1" x14ac:dyDescent="0.3">
      <c r="B334" s="115"/>
      <c r="C334" s="113"/>
      <c r="D334" s="113"/>
      <c r="E334" s="113"/>
      <c r="F334" s="113"/>
      <c r="G334" s="113"/>
      <c r="H334" s="113"/>
      <c r="I334" s="113"/>
      <c r="J334" s="113"/>
      <c r="K334" s="113"/>
      <c r="L334" s="76"/>
      <c r="M334" s="77"/>
      <c r="N334" s="78"/>
      <c r="O334" s="78"/>
      <c r="P334" s="78"/>
      <c r="Q334" s="78"/>
    </row>
    <row r="342" spans="2:17" s="114" customFormat="1" ht="13.15" customHeight="1" x14ac:dyDescent="0.3">
      <c r="B342" s="115"/>
      <c r="C342" s="113"/>
      <c r="D342" s="113"/>
      <c r="E342" s="113"/>
      <c r="F342" s="113"/>
      <c r="G342" s="113"/>
      <c r="H342" s="113"/>
      <c r="I342" s="113"/>
      <c r="J342" s="113"/>
      <c r="K342" s="113"/>
      <c r="L342" s="76"/>
      <c r="M342" s="77"/>
      <c r="N342" s="78"/>
      <c r="O342" s="78"/>
      <c r="P342" s="78"/>
      <c r="Q342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6"/>
  <sheetViews>
    <sheetView view="pageBreakPreview" zoomScale="90" zoomScaleNormal="100" zoomScaleSheetLayoutView="9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5.81640625" style="115" customWidth="1"/>
    <col min="3" max="3" width="7.26953125" style="113" customWidth="1"/>
    <col min="4" max="4" width="8.45312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5" ht="45" customHeight="1" x14ac:dyDescent="0.3">
      <c r="A1" s="291" t="s">
        <v>359</v>
      </c>
      <c r="B1" s="291"/>
      <c r="C1" s="291"/>
      <c r="D1" s="291"/>
      <c r="E1" s="74"/>
      <c r="F1" s="75"/>
      <c r="G1" s="75"/>
      <c r="H1" s="75"/>
      <c r="I1" s="280" t="s">
        <v>263</v>
      </c>
      <c r="J1" s="280"/>
      <c r="K1" s="280"/>
    </row>
    <row r="2" spans="1:15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5" ht="25" x14ac:dyDescent="0.5">
      <c r="A3" s="281" t="s">
        <v>118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5" ht="25" x14ac:dyDescent="0.5">
      <c r="A4" s="281" t="s">
        <v>116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5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5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5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5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5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5" s="90" customFormat="1" ht="11.5" x14ac:dyDescent="0.25">
      <c r="A11" s="250"/>
      <c r="B11" s="91" t="s">
        <v>119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5" s="98" customFormat="1" ht="11.5" x14ac:dyDescent="0.25">
      <c r="A12" s="95" t="s">
        <v>18</v>
      </c>
      <c r="B12" s="246" t="s">
        <v>291</v>
      </c>
      <c r="C12" s="245" t="s">
        <v>86</v>
      </c>
      <c r="D12" s="219">
        <v>1</v>
      </c>
      <c r="E12" s="245">
        <v>297840</v>
      </c>
      <c r="F12" s="248">
        <v>104856</v>
      </c>
      <c r="G12" s="248">
        <v>17544</v>
      </c>
      <c r="H12" s="248">
        <v>175440</v>
      </c>
      <c r="I12" s="248">
        <v>0</v>
      </c>
      <c r="J12" s="248">
        <v>0</v>
      </c>
      <c r="K12" s="244">
        <f t="shared" ref="K12" si="0">F12+G12+H12+I12+J12</f>
        <v>297840</v>
      </c>
      <c r="L12" s="83"/>
      <c r="M12" s="97"/>
    </row>
    <row r="13" spans="1:15" s="98" customFormat="1" ht="13.15" customHeight="1" thickBot="1" x14ac:dyDescent="0.3">
      <c r="A13" s="102"/>
      <c r="B13" s="103" t="s">
        <v>12</v>
      </c>
      <c r="C13" s="104"/>
      <c r="D13" s="105"/>
      <c r="E13" s="106"/>
      <c r="F13" s="107">
        <f t="shared" ref="F13:K13" si="1">SUM(F12:F12)</f>
        <v>104856</v>
      </c>
      <c r="G13" s="107">
        <f t="shared" si="1"/>
        <v>17544</v>
      </c>
      <c r="H13" s="107">
        <f t="shared" si="1"/>
        <v>175440</v>
      </c>
      <c r="I13" s="107">
        <f t="shared" si="1"/>
        <v>0</v>
      </c>
      <c r="J13" s="107">
        <f t="shared" si="1"/>
        <v>0</v>
      </c>
      <c r="K13" s="191">
        <f t="shared" si="1"/>
        <v>297840</v>
      </c>
      <c r="L13" s="83"/>
      <c r="M13" s="108">
        <f>SUM(F13:J13)</f>
        <v>297840</v>
      </c>
      <c r="N13" s="83"/>
    </row>
    <row r="14" spans="1:15" s="98" customFormat="1" ht="13.15" customHeight="1" x14ac:dyDescent="0.25">
      <c r="A14" s="109"/>
      <c r="B14" s="110"/>
      <c r="C14" s="111"/>
      <c r="D14" s="112"/>
      <c r="E14" s="112"/>
      <c r="F14" s="111"/>
      <c r="G14" s="111"/>
      <c r="H14" s="111"/>
      <c r="I14" s="113"/>
      <c r="J14" s="113"/>
      <c r="K14" s="111"/>
      <c r="L14" s="83"/>
      <c r="M14" s="97"/>
    </row>
    <row r="15" spans="1:15" s="77" customFormat="1" ht="14.25" customHeight="1" x14ac:dyDescent="0.25">
      <c r="A15" s="114"/>
      <c r="B15" s="115"/>
      <c r="C15" s="113"/>
      <c r="D15" s="113"/>
      <c r="E15" s="113"/>
      <c r="F15" s="113"/>
      <c r="G15" s="113"/>
      <c r="H15" s="113"/>
      <c r="I15" s="113"/>
      <c r="J15" s="113"/>
      <c r="K15" s="113"/>
      <c r="L15" s="116"/>
      <c r="M15" s="117"/>
      <c r="N15" s="117"/>
      <c r="O15" s="78"/>
    </row>
    <row r="16" spans="1:15" s="77" customFormat="1" ht="14.25" customHeight="1" x14ac:dyDescent="0.25">
      <c r="A16" s="114"/>
      <c r="B16" s="115"/>
      <c r="C16" s="113"/>
      <c r="D16" s="113"/>
      <c r="E16" s="113"/>
      <c r="F16" s="113"/>
      <c r="G16" s="113"/>
      <c r="H16" s="113"/>
      <c r="I16" s="113"/>
      <c r="J16" s="118"/>
      <c r="K16" s="113"/>
      <c r="L16" s="116"/>
      <c r="N16" s="78"/>
      <c r="O16" s="78"/>
    </row>
    <row r="17" spans="1:15" s="77" customFormat="1" ht="14.25" customHeight="1" x14ac:dyDescent="0.3">
      <c r="A17" s="114"/>
      <c r="B17" s="115"/>
      <c r="C17" s="113"/>
      <c r="D17" s="119"/>
      <c r="E17" s="113"/>
      <c r="F17" s="113"/>
      <c r="G17" s="113"/>
      <c r="H17" s="113"/>
      <c r="I17" s="113"/>
      <c r="J17" s="113"/>
      <c r="K17" s="113"/>
      <c r="L17" s="116"/>
      <c r="N17" s="78"/>
      <c r="O17" s="78"/>
    </row>
    <row r="18" spans="1:15" s="77" customFormat="1" ht="14.25" customHeight="1" x14ac:dyDescent="0.3">
      <c r="A18" s="114"/>
      <c r="B18" s="115"/>
      <c r="C18" s="113"/>
      <c r="D18" s="119"/>
      <c r="E18" s="113"/>
      <c r="F18" s="113"/>
      <c r="G18" s="113"/>
      <c r="H18" s="113"/>
      <c r="I18" s="113"/>
      <c r="J18" s="113"/>
      <c r="K18" s="113"/>
      <c r="L18" s="116"/>
      <c r="N18" s="78"/>
      <c r="O18" s="78"/>
    </row>
    <row r="19" spans="1:15" s="77" customFormat="1" ht="14.25" customHeight="1" x14ac:dyDescent="0.3">
      <c r="A19" s="114"/>
      <c r="B19" s="115"/>
      <c r="C19" s="113"/>
      <c r="D19" s="119"/>
      <c r="E19" s="113"/>
      <c r="F19" s="113"/>
      <c r="G19" s="113"/>
      <c r="H19" s="113"/>
      <c r="I19" s="113"/>
      <c r="J19" s="113"/>
      <c r="K19" s="113"/>
      <c r="L19" s="116"/>
      <c r="N19" s="78"/>
      <c r="O19" s="78"/>
    </row>
    <row r="20" spans="1:15" s="77" customFormat="1" ht="14.25" customHeight="1" x14ac:dyDescent="0.3">
      <c r="A20" s="114"/>
      <c r="B20" s="115"/>
      <c r="C20" s="113"/>
      <c r="D20" s="119"/>
      <c r="E20" s="113"/>
      <c r="F20" s="113"/>
      <c r="G20" s="113"/>
      <c r="H20" s="113"/>
      <c r="I20" s="113"/>
      <c r="J20" s="113"/>
      <c r="K20" s="113"/>
      <c r="L20" s="116"/>
      <c r="N20" s="78"/>
      <c r="O20" s="78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N21" s="78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6"/>
      <c r="N22" s="78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ht="14.25" customHeight="1" x14ac:dyDescent="0.25">
      <c r="L294" s="116"/>
    </row>
    <row r="295" spans="1:15" ht="14.25" customHeight="1" x14ac:dyDescent="0.25">
      <c r="L295" s="116"/>
    </row>
    <row r="296" spans="1:15" ht="14.25" customHeight="1" x14ac:dyDescent="0.25">
      <c r="L296" s="116"/>
    </row>
    <row r="297" spans="1:15" ht="14.25" customHeight="1" x14ac:dyDescent="0.25">
      <c r="L297" s="116"/>
    </row>
    <row r="298" spans="1:15" ht="14.25" customHeight="1" x14ac:dyDescent="0.25">
      <c r="L298" s="116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s="98" customFormat="1" ht="30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83"/>
      <c r="M303" s="97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2" spans="1:13" s="98" customFormat="1" ht="30" customHeight="1" x14ac:dyDescent="0.25">
      <c r="A312" s="114"/>
      <c r="B312" s="115"/>
      <c r="C312" s="113"/>
      <c r="D312" s="113"/>
      <c r="E312" s="113"/>
      <c r="F312" s="113"/>
      <c r="G312" s="113"/>
      <c r="H312" s="113"/>
      <c r="I312" s="113"/>
      <c r="J312" s="113"/>
      <c r="K312" s="113"/>
      <c r="L312" s="83"/>
      <c r="M312" s="97"/>
    </row>
    <row r="313" spans="1:13" ht="13.15" customHeight="1" x14ac:dyDescent="0.3"/>
    <row r="318" spans="1:13" ht="13.15" customHeight="1" x14ac:dyDescent="0.3"/>
    <row r="320" spans="1:13" ht="13.15" customHeight="1" x14ac:dyDescent="0.3"/>
    <row r="324" spans="2:17" s="114" customFormat="1" ht="13.15" customHeight="1" x14ac:dyDescent="0.3">
      <c r="B324" s="115"/>
      <c r="C324" s="113"/>
      <c r="D324" s="113"/>
      <c r="E324" s="113"/>
      <c r="F324" s="113"/>
      <c r="G324" s="113"/>
      <c r="H324" s="113"/>
      <c r="I324" s="113"/>
      <c r="J324" s="113"/>
      <c r="K324" s="113"/>
      <c r="L324" s="76"/>
      <c r="M324" s="77"/>
      <c r="N324" s="78"/>
      <c r="O324" s="78"/>
      <c r="P324" s="78"/>
      <c r="Q324" s="78"/>
    </row>
    <row r="328" spans="2:17" s="114" customFormat="1" ht="13.15" customHeight="1" x14ac:dyDescent="0.3"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76"/>
      <c r="M328" s="77"/>
      <c r="N328" s="78"/>
      <c r="O328" s="78"/>
      <c r="P328" s="78"/>
      <c r="Q328" s="78"/>
    </row>
    <row r="336" spans="2:17" s="114" customFormat="1" ht="13.15" customHeight="1" x14ac:dyDescent="0.3">
      <c r="B336" s="115"/>
      <c r="C336" s="113"/>
      <c r="D336" s="113"/>
      <c r="E336" s="113"/>
      <c r="F336" s="113"/>
      <c r="G336" s="113"/>
      <c r="H336" s="113"/>
      <c r="I336" s="113"/>
      <c r="J336" s="113"/>
      <c r="K336" s="113"/>
      <c r="L336" s="76"/>
      <c r="M336" s="77"/>
      <c r="N336" s="78"/>
      <c r="O336" s="78"/>
      <c r="P336" s="78"/>
      <c r="Q336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3"/>
  <sheetViews>
    <sheetView view="pageBreakPreview" topLeftCell="A2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3" customHeight="1" x14ac:dyDescent="0.3">
      <c r="A1" s="291" t="s">
        <v>362</v>
      </c>
      <c r="B1" s="291"/>
      <c r="C1" s="291"/>
      <c r="D1" s="291"/>
      <c r="E1" s="74"/>
      <c r="F1" s="75"/>
      <c r="G1" s="75"/>
      <c r="H1" s="75"/>
      <c r="I1" s="280" t="s">
        <v>264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120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121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298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7.5" customHeight="1" x14ac:dyDescent="0.25">
      <c r="A12" s="95" t="s">
        <v>18</v>
      </c>
      <c r="B12" s="246" t="s">
        <v>245</v>
      </c>
      <c r="C12" s="245" t="s">
        <v>179</v>
      </c>
      <c r="D12" s="200">
        <v>3375</v>
      </c>
      <c r="E12" s="245">
        <v>126</v>
      </c>
      <c r="F12" s="248">
        <v>425250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16" si="0">F12+G12+H12+I12+J12</f>
        <v>425250</v>
      </c>
      <c r="L12" s="83"/>
      <c r="M12" s="97"/>
    </row>
    <row r="13" spans="1:13" s="98" customFormat="1" ht="15.75" customHeight="1" x14ac:dyDescent="0.25">
      <c r="A13" s="95" t="s">
        <v>19</v>
      </c>
      <c r="B13" s="246" t="s">
        <v>246</v>
      </c>
      <c r="C13" s="245" t="s">
        <v>179</v>
      </c>
      <c r="D13" s="200">
        <v>4885</v>
      </c>
      <c r="E13" s="245">
        <v>85.999999999999986</v>
      </c>
      <c r="F13" s="248">
        <v>420109.99999999994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0"/>
        <v>420109.99999999994</v>
      </c>
      <c r="L13" s="83"/>
      <c r="M13" s="97"/>
    </row>
    <row r="14" spans="1:13" s="98" customFormat="1" ht="23" x14ac:dyDescent="0.25">
      <c r="A14" s="95" t="s">
        <v>8</v>
      </c>
      <c r="B14" s="246" t="s">
        <v>191</v>
      </c>
      <c r="C14" s="245" t="s">
        <v>13</v>
      </c>
      <c r="D14" s="200">
        <v>28</v>
      </c>
      <c r="E14" s="245">
        <v>1600</v>
      </c>
      <c r="F14" s="248">
        <f>D14*E14</f>
        <v>44800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0"/>
        <v>44800</v>
      </c>
      <c r="L14" s="83"/>
      <c r="M14" s="97"/>
    </row>
    <row r="15" spans="1:13" s="98" customFormat="1" ht="23" x14ac:dyDescent="0.25">
      <c r="A15" s="95" t="s">
        <v>9</v>
      </c>
      <c r="B15" s="246" t="s">
        <v>297</v>
      </c>
      <c r="C15" s="245" t="s">
        <v>13</v>
      </c>
      <c r="D15" s="247">
        <v>1</v>
      </c>
      <c r="E15" s="245">
        <v>12262</v>
      </c>
      <c r="F15" s="248">
        <v>6652</v>
      </c>
      <c r="G15" s="248">
        <v>451</v>
      </c>
      <c r="H15" s="248">
        <v>5159</v>
      </c>
      <c r="I15" s="248">
        <f>0</f>
        <v>0</v>
      </c>
      <c r="J15" s="248">
        <f>0</f>
        <v>0</v>
      </c>
      <c r="K15" s="244">
        <f t="shared" ref="K15" si="1">F15+G15+H15+I15+J15</f>
        <v>12262</v>
      </c>
      <c r="L15" s="99"/>
      <c r="M15" s="83"/>
    </row>
    <row r="16" spans="1:13" s="98" customFormat="1" ht="23" x14ac:dyDescent="0.25">
      <c r="A16" s="95" t="s">
        <v>20</v>
      </c>
      <c r="B16" s="246" t="s">
        <v>296</v>
      </c>
      <c r="C16" s="245" t="s">
        <v>13</v>
      </c>
      <c r="D16" s="200">
        <v>1</v>
      </c>
      <c r="E16" s="245">
        <v>17700</v>
      </c>
      <c r="F16" s="248">
        <v>17700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0"/>
        <v>17700</v>
      </c>
      <c r="L16" s="83"/>
      <c r="M16" s="97"/>
    </row>
    <row r="17" spans="1:15" s="98" customFormat="1" ht="23" x14ac:dyDescent="0.25">
      <c r="A17" s="95" t="s">
        <v>10</v>
      </c>
      <c r="B17" s="246" t="s">
        <v>299</v>
      </c>
      <c r="C17" s="245" t="s">
        <v>13</v>
      </c>
      <c r="D17" s="241">
        <v>3</v>
      </c>
      <c r="E17" s="240">
        <v>11483.333333333334</v>
      </c>
      <c r="F17" s="239">
        <v>34450</v>
      </c>
      <c r="G17" s="239">
        <v>0</v>
      </c>
      <c r="H17" s="239">
        <v>0</v>
      </c>
      <c r="I17" s="239">
        <v>0</v>
      </c>
      <c r="J17" s="239">
        <v>0</v>
      </c>
      <c r="K17" s="242">
        <v>34450</v>
      </c>
      <c r="L17" s="83"/>
      <c r="M17" s="97"/>
    </row>
    <row r="18" spans="1:15" s="98" customFormat="1" ht="23" x14ac:dyDescent="0.25">
      <c r="A18" s="95" t="s">
        <v>11</v>
      </c>
      <c r="B18" s="246" t="s">
        <v>295</v>
      </c>
      <c r="C18" s="245" t="s">
        <v>13</v>
      </c>
      <c r="D18" s="241">
        <v>1</v>
      </c>
      <c r="E18" s="240">
        <v>7420</v>
      </c>
      <c r="F18" s="239">
        <v>7420</v>
      </c>
      <c r="G18" s="239">
        <v>0</v>
      </c>
      <c r="H18" s="239">
        <v>0</v>
      </c>
      <c r="I18" s="239">
        <v>0</v>
      </c>
      <c r="J18" s="239">
        <v>0</v>
      </c>
      <c r="K18" s="242">
        <v>7420</v>
      </c>
      <c r="L18" s="99"/>
      <c r="M18" s="83"/>
    </row>
    <row r="19" spans="1:15" s="98" customFormat="1" ht="23" x14ac:dyDescent="0.25">
      <c r="A19" s="95" t="s">
        <v>21</v>
      </c>
      <c r="B19" s="100" t="s">
        <v>300</v>
      </c>
      <c r="C19" s="245" t="s">
        <v>13</v>
      </c>
      <c r="D19" s="243">
        <v>1</v>
      </c>
      <c r="E19" s="240">
        <v>31860</v>
      </c>
      <c r="F19" s="239">
        <v>31860</v>
      </c>
      <c r="G19" s="239">
        <v>0</v>
      </c>
      <c r="H19" s="239">
        <v>0</v>
      </c>
      <c r="I19" s="239">
        <v>0</v>
      </c>
      <c r="J19" s="239">
        <v>0</v>
      </c>
      <c r="K19" s="242">
        <v>31860</v>
      </c>
      <c r="L19" s="99"/>
      <c r="M19" s="83"/>
    </row>
    <row r="20" spans="1:15" s="98" customFormat="1" ht="13.15" customHeight="1" thickBot="1" x14ac:dyDescent="0.3">
      <c r="A20" s="102"/>
      <c r="B20" s="103" t="s">
        <v>12</v>
      </c>
      <c r="C20" s="104"/>
      <c r="D20" s="105"/>
      <c r="E20" s="106"/>
      <c r="F20" s="107">
        <f t="shared" ref="F20:K20" si="2">SUM(F12:F19)</f>
        <v>988242</v>
      </c>
      <c r="G20" s="107">
        <f t="shared" si="2"/>
        <v>451</v>
      </c>
      <c r="H20" s="107">
        <f t="shared" si="2"/>
        <v>5159</v>
      </c>
      <c r="I20" s="107">
        <f t="shared" si="2"/>
        <v>0</v>
      </c>
      <c r="J20" s="107">
        <f t="shared" si="2"/>
        <v>0</v>
      </c>
      <c r="K20" s="191">
        <f t="shared" si="2"/>
        <v>993852</v>
      </c>
      <c r="L20" s="83"/>
      <c r="M20" s="108">
        <f>SUM(F20:J20)</f>
        <v>993852</v>
      </c>
      <c r="N20" s="83"/>
    </row>
    <row r="21" spans="1:15" s="98" customFormat="1" ht="13.15" customHeight="1" x14ac:dyDescent="0.25">
      <c r="A21" s="109"/>
      <c r="B21" s="110"/>
      <c r="C21" s="111"/>
      <c r="D21" s="112"/>
      <c r="E21" s="112"/>
      <c r="F21" s="111"/>
      <c r="G21" s="111"/>
      <c r="H21" s="111"/>
      <c r="I21" s="113"/>
      <c r="J21" s="113"/>
      <c r="K21" s="111"/>
      <c r="L21" s="83"/>
      <c r="M21" s="97"/>
    </row>
    <row r="22" spans="1:15" s="77" customFormat="1" ht="14.25" customHeight="1" x14ac:dyDescent="0.3">
      <c r="A22" s="114"/>
      <c r="B22" s="115"/>
      <c r="C22" s="113"/>
      <c r="D22" s="113"/>
      <c r="E22" s="113"/>
      <c r="F22" s="162"/>
      <c r="G22" s="162"/>
      <c r="H22" s="162"/>
      <c r="I22" s="162"/>
      <c r="J22" s="162"/>
      <c r="K22" s="162"/>
      <c r="L22" s="116"/>
      <c r="M22" s="117"/>
      <c r="N22" s="117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8"/>
      <c r="K23" s="113"/>
      <c r="L23" s="116"/>
      <c r="N23" s="78"/>
      <c r="O23" s="78"/>
    </row>
    <row r="24" spans="1:15" s="77" customFormat="1" ht="14.25" customHeight="1" x14ac:dyDescent="0.25">
      <c r="A24" s="114"/>
      <c r="B24" s="115" t="s">
        <v>42</v>
      </c>
      <c r="C24" s="113"/>
      <c r="D24" s="113">
        <f>SUM(D12:D13)</f>
        <v>8260</v>
      </c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 t="s">
        <v>41</v>
      </c>
      <c r="C26" s="113"/>
      <c r="D26" s="113">
        <f>D14</f>
        <v>28</v>
      </c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9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s="98" customFormat="1" ht="30" customHeight="1" x14ac:dyDescent="0.25">
      <c r="A310" s="114"/>
      <c r="B310" s="115"/>
      <c r="C310" s="113"/>
      <c r="D310" s="113"/>
      <c r="E310" s="113"/>
      <c r="F310" s="113"/>
      <c r="G310" s="113"/>
      <c r="H310" s="113"/>
      <c r="I310" s="113"/>
      <c r="J310" s="113"/>
      <c r="K310" s="113"/>
      <c r="L310" s="83"/>
      <c r="M310" s="97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9" spans="1:13" s="98" customFormat="1" ht="30" customHeight="1" x14ac:dyDescent="0.25">
      <c r="A319" s="114"/>
      <c r="B319" s="115"/>
      <c r="C319" s="113"/>
      <c r="D319" s="113"/>
      <c r="E319" s="113"/>
      <c r="F319" s="113"/>
      <c r="G319" s="113"/>
      <c r="H319" s="113"/>
      <c r="I319" s="113"/>
      <c r="J319" s="113"/>
      <c r="K319" s="113"/>
      <c r="L319" s="83"/>
      <c r="M319" s="97"/>
    </row>
    <row r="320" spans="1:13" ht="13.15" customHeight="1" x14ac:dyDescent="0.3"/>
    <row r="325" spans="2:17" ht="13.15" customHeight="1" x14ac:dyDescent="0.3"/>
    <row r="327" spans="2:17" ht="13.15" customHeight="1" x14ac:dyDescent="0.3"/>
    <row r="331" spans="2:17" s="114" customFormat="1" ht="13.15" customHeight="1" x14ac:dyDescent="0.3">
      <c r="B331" s="115"/>
      <c r="C331" s="113"/>
      <c r="D331" s="113"/>
      <c r="E331" s="113"/>
      <c r="F331" s="113"/>
      <c r="G331" s="113"/>
      <c r="H331" s="113"/>
      <c r="I331" s="113"/>
      <c r="J331" s="113"/>
      <c r="K331" s="113"/>
      <c r="L331" s="76"/>
      <c r="M331" s="77"/>
      <c r="N331" s="78"/>
      <c r="O331" s="78"/>
      <c r="P331" s="78"/>
      <c r="Q331" s="78"/>
    </row>
    <row r="335" spans="2:17" s="114" customFormat="1" ht="13.15" customHeight="1" x14ac:dyDescent="0.3">
      <c r="B335" s="115"/>
      <c r="C335" s="113"/>
      <c r="D335" s="113"/>
      <c r="E335" s="113"/>
      <c r="F335" s="113"/>
      <c r="G335" s="113"/>
      <c r="H335" s="113"/>
      <c r="I335" s="113"/>
      <c r="J335" s="113"/>
      <c r="K335" s="113"/>
      <c r="L335" s="76"/>
      <c r="M335" s="77"/>
      <c r="N335" s="78"/>
      <c r="O335" s="78"/>
      <c r="P335" s="78"/>
      <c r="Q335" s="78"/>
    </row>
    <row r="343" spans="2:17" s="114" customFormat="1" ht="13.15" customHeight="1" x14ac:dyDescent="0.3">
      <c r="B343" s="115"/>
      <c r="C343" s="113"/>
      <c r="D343" s="113"/>
      <c r="E343" s="113"/>
      <c r="F343" s="113"/>
      <c r="G343" s="113"/>
      <c r="H343" s="113"/>
      <c r="I343" s="113"/>
      <c r="J343" s="113"/>
      <c r="K343" s="113"/>
      <c r="L343" s="76"/>
      <c r="M343" s="77"/>
      <c r="N343" s="78"/>
      <c r="O343" s="78"/>
      <c r="P343" s="78"/>
      <c r="Q343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8"/>
  <sheetViews>
    <sheetView tabSelected="1" view="pageBreakPreview" zoomScale="60" zoomScaleNormal="100" workbookViewId="0">
      <pane ySplit="9" topLeftCell="A28" activePane="bottomLeft" state="frozen"/>
      <selection activeCell="J46" sqref="J46"/>
      <selection pane="bottomLeft" activeCell="L42" sqref="L42"/>
    </sheetView>
  </sheetViews>
  <sheetFormatPr defaultRowHeight="12.5" x14ac:dyDescent="0.25"/>
  <cols>
    <col min="1" max="1" width="4.26953125" style="2" customWidth="1"/>
    <col min="2" max="2" width="41.26953125" style="3" customWidth="1"/>
    <col min="3" max="3" width="9" style="4" customWidth="1"/>
    <col min="4" max="4" width="7.7265625" style="4" customWidth="1"/>
    <col min="5" max="5" width="9.81640625" style="4" customWidth="1"/>
    <col min="6" max="6" width="11.26953125" style="4" customWidth="1"/>
    <col min="7" max="7" width="11.1796875" style="4" customWidth="1"/>
    <col min="8" max="8" width="9.7265625" style="4" customWidth="1"/>
    <col min="9" max="9" width="11" style="4" customWidth="1"/>
    <col min="10" max="10" width="11.1796875" style="4" customWidth="1"/>
    <col min="11" max="11" width="12.54296875" style="4" customWidth="1"/>
    <col min="12" max="12" width="11.7265625" style="1" bestFit="1" customWidth="1"/>
    <col min="13" max="13" width="13.7265625" style="1" bestFit="1" customWidth="1"/>
    <col min="14" max="14" width="12.26953125" bestFit="1" customWidth="1"/>
    <col min="15" max="15" width="11.26953125" bestFit="1" customWidth="1"/>
    <col min="16" max="16" width="17.7265625" customWidth="1"/>
  </cols>
  <sheetData>
    <row r="1" spans="1:13" ht="42" customHeight="1" x14ac:dyDescent="0.25">
      <c r="A1" s="279" t="s">
        <v>359</v>
      </c>
      <c r="B1" s="279"/>
      <c r="C1" s="279"/>
      <c r="D1" s="279"/>
      <c r="E1" s="120"/>
      <c r="F1" s="58"/>
      <c r="G1" s="58"/>
      <c r="H1" s="58"/>
      <c r="I1" s="297" t="s">
        <v>265</v>
      </c>
      <c r="J1" s="297"/>
      <c r="K1" s="297"/>
    </row>
    <row r="2" spans="1:13" ht="26.5" customHeight="1" x14ac:dyDescent="0.5">
      <c r="A2" s="298" t="s">
        <v>25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3" ht="25" x14ac:dyDescent="0.5">
      <c r="A3" s="298" t="s">
        <v>38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3" ht="25" x14ac:dyDescent="0.5">
      <c r="A4" s="298" t="s">
        <v>30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3" ht="6.5" customHeight="1" x14ac:dyDescent="0.3">
      <c r="A5" s="14"/>
      <c r="B5" s="14"/>
      <c r="C5" s="14"/>
      <c r="D5" s="121"/>
      <c r="E5" s="121"/>
      <c r="F5" s="14"/>
      <c r="G5" s="14"/>
      <c r="H5" s="14"/>
      <c r="I5" s="6"/>
      <c r="J5" s="6"/>
      <c r="K5" s="14"/>
    </row>
    <row r="6" spans="1:13" ht="13.5" thickBo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s="8" customFormat="1" ht="13.15" customHeight="1" x14ac:dyDescent="0.25">
      <c r="A7" s="299" t="s">
        <v>0</v>
      </c>
      <c r="B7" s="302" t="s">
        <v>1</v>
      </c>
      <c r="C7" s="304" t="s">
        <v>6</v>
      </c>
      <c r="D7" s="304" t="s">
        <v>7</v>
      </c>
      <c r="E7" s="304" t="s">
        <v>17</v>
      </c>
      <c r="F7" s="304" t="s">
        <v>2</v>
      </c>
      <c r="G7" s="304" t="s">
        <v>3</v>
      </c>
      <c r="H7" s="304" t="s">
        <v>4</v>
      </c>
      <c r="I7" s="304" t="s">
        <v>15</v>
      </c>
      <c r="J7" s="304" t="s">
        <v>16</v>
      </c>
      <c r="K7" s="295" t="s">
        <v>5</v>
      </c>
      <c r="L7" s="7"/>
      <c r="M7" s="7"/>
    </row>
    <row r="8" spans="1:13" s="8" customFormat="1" ht="13" x14ac:dyDescent="0.25">
      <c r="A8" s="300"/>
      <c r="B8" s="303"/>
      <c r="C8" s="305"/>
      <c r="D8" s="305"/>
      <c r="E8" s="305"/>
      <c r="F8" s="306"/>
      <c r="G8" s="306"/>
      <c r="H8" s="306"/>
      <c r="I8" s="306"/>
      <c r="J8" s="306"/>
      <c r="K8" s="296"/>
      <c r="L8" s="7"/>
      <c r="M8" s="7"/>
    </row>
    <row r="9" spans="1:13" s="8" customFormat="1" ht="13" x14ac:dyDescent="0.25">
      <c r="A9" s="301"/>
      <c r="B9" s="303"/>
      <c r="C9" s="306"/>
      <c r="D9" s="306"/>
      <c r="E9" s="306"/>
      <c r="F9" s="253" t="s">
        <v>14</v>
      </c>
      <c r="G9" s="253" t="s">
        <v>14</v>
      </c>
      <c r="H9" s="253" t="s">
        <v>14</v>
      </c>
      <c r="I9" s="253" t="s">
        <v>14</v>
      </c>
      <c r="J9" s="253" t="s">
        <v>14</v>
      </c>
      <c r="K9" s="71" t="s">
        <v>14</v>
      </c>
      <c r="L9" s="7"/>
      <c r="M9" s="7"/>
    </row>
    <row r="10" spans="1:13" s="9" customFormat="1" ht="11.5" x14ac:dyDescent="0.25">
      <c r="A10" s="73" t="s">
        <v>24</v>
      </c>
      <c r="B10" s="13">
        <v>1</v>
      </c>
      <c r="C10" s="15" t="s">
        <v>19</v>
      </c>
      <c r="D10" s="13">
        <v>3</v>
      </c>
      <c r="E10" s="15" t="s">
        <v>9</v>
      </c>
      <c r="F10" s="13">
        <v>5</v>
      </c>
      <c r="G10" s="15" t="s">
        <v>10</v>
      </c>
      <c r="H10" s="13">
        <v>7</v>
      </c>
      <c r="I10" s="15">
        <v>8</v>
      </c>
      <c r="J10" s="15">
        <v>9</v>
      </c>
      <c r="K10" s="41" t="s">
        <v>23</v>
      </c>
      <c r="L10" s="7"/>
      <c r="M10" s="7"/>
    </row>
    <row r="11" spans="1:13" s="9" customFormat="1" ht="11.5" x14ac:dyDescent="0.25">
      <c r="A11" s="73"/>
      <c r="B11" s="169" t="s">
        <v>66</v>
      </c>
      <c r="C11" s="15"/>
      <c r="D11" s="13"/>
      <c r="E11" s="15"/>
      <c r="F11" s="13"/>
      <c r="G11" s="15"/>
      <c r="H11" s="13"/>
      <c r="I11" s="15"/>
      <c r="J11" s="15"/>
      <c r="K11" s="41"/>
      <c r="L11" s="125"/>
      <c r="M11" s="126"/>
    </row>
    <row r="12" spans="1:13" s="9" customFormat="1" ht="23" x14ac:dyDescent="0.25">
      <c r="A12" s="73" t="s">
        <v>18</v>
      </c>
      <c r="B12" s="61" t="s">
        <v>43</v>
      </c>
      <c r="C12" s="63"/>
      <c r="D12" s="69"/>
      <c r="E12" s="68"/>
      <c r="F12" s="17"/>
      <c r="G12" s="17"/>
      <c r="H12" s="17"/>
      <c r="I12" s="17"/>
      <c r="J12" s="17"/>
      <c r="K12" s="72"/>
      <c r="L12" s="125">
        <f>[6]Echipamente!$K$25</f>
        <v>82028.337061894112</v>
      </c>
      <c r="M12" s="125">
        <f>K12+L12</f>
        <v>82028.337061894112</v>
      </c>
    </row>
    <row r="13" spans="1:13" s="9" customFormat="1" ht="23" x14ac:dyDescent="0.25">
      <c r="A13" s="67" t="s">
        <v>67</v>
      </c>
      <c r="B13" s="201" t="s">
        <v>44</v>
      </c>
      <c r="C13" s="63" t="s">
        <v>13</v>
      </c>
      <c r="D13" s="127">
        <v>11</v>
      </c>
      <c r="E13" s="128">
        <v>41946.308724832219</v>
      </c>
      <c r="F13" s="17">
        <v>0</v>
      </c>
      <c r="G13" s="17">
        <v>0</v>
      </c>
      <c r="H13" s="17">
        <v>0</v>
      </c>
      <c r="I13" s="17">
        <f t="shared" ref="I13:I23" si="0">D13*E13</f>
        <v>461409.3959731544</v>
      </c>
      <c r="J13" s="17">
        <v>0</v>
      </c>
      <c r="K13" s="72">
        <f t="shared" ref="K13:K23" si="1">F13+G13+H13+I13+J13</f>
        <v>461409.3959731544</v>
      </c>
      <c r="L13" s="125">
        <f>[6]Echipamente!$K$19</f>
        <v>461409.3959731544</v>
      </c>
      <c r="M13" s="125">
        <f>K13+L13</f>
        <v>922818.7919463088</v>
      </c>
    </row>
    <row r="14" spans="1:13" s="9" customFormat="1" ht="11.5" x14ac:dyDescent="0.25">
      <c r="A14" s="67" t="s">
        <v>68</v>
      </c>
      <c r="B14" s="201" t="s">
        <v>45</v>
      </c>
      <c r="C14" s="63" t="s">
        <v>13</v>
      </c>
      <c r="D14" s="127">
        <v>2</v>
      </c>
      <c r="E14" s="128">
        <v>13982.102908277406</v>
      </c>
      <c r="F14" s="17">
        <v>0</v>
      </c>
      <c r="G14" s="17">
        <v>0</v>
      </c>
      <c r="H14" s="17">
        <v>0</v>
      </c>
      <c r="I14" s="17">
        <f t="shared" si="0"/>
        <v>27964.205816554811</v>
      </c>
      <c r="J14" s="17">
        <v>0</v>
      </c>
      <c r="K14" s="72">
        <f t="shared" si="1"/>
        <v>27964.205816554811</v>
      </c>
      <c r="L14" s="125">
        <f>[6]Echipamente!$K$20</f>
        <v>13982.102908277406</v>
      </c>
      <c r="M14" s="125">
        <f t="shared" ref="M14:M23" si="2">K14+L14</f>
        <v>41946.308724832219</v>
      </c>
    </row>
    <row r="15" spans="1:13" s="9" customFormat="1" ht="11.5" x14ac:dyDescent="0.25">
      <c r="A15" s="67" t="s">
        <v>69</v>
      </c>
      <c r="B15" s="201" t="s">
        <v>46</v>
      </c>
      <c r="C15" s="63" t="s">
        <v>13</v>
      </c>
      <c r="D15" s="127">
        <v>2</v>
      </c>
      <c r="E15" s="128">
        <v>2796.4205816554809</v>
      </c>
      <c r="F15" s="17">
        <v>0</v>
      </c>
      <c r="G15" s="17">
        <v>0</v>
      </c>
      <c r="H15" s="17">
        <v>0</v>
      </c>
      <c r="I15" s="17">
        <f t="shared" si="0"/>
        <v>5592.8411633109617</v>
      </c>
      <c r="J15" s="17">
        <v>0</v>
      </c>
      <c r="K15" s="72">
        <f t="shared" si="1"/>
        <v>5592.8411633109617</v>
      </c>
      <c r="L15" s="125">
        <f>[6]Echipamente!$K$21</f>
        <v>2796.4205816554809</v>
      </c>
      <c r="M15" s="125">
        <f t="shared" si="2"/>
        <v>8389.2617449664431</v>
      </c>
    </row>
    <row r="16" spans="1:13" s="9" customFormat="1" ht="11.5" x14ac:dyDescent="0.25">
      <c r="A16" s="67" t="s">
        <v>70</v>
      </c>
      <c r="B16" s="201" t="s">
        <v>47</v>
      </c>
      <c r="C16" s="63" t="s">
        <v>13</v>
      </c>
      <c r="D16" s="127">
        <v>11</v>
      </c>
      <c r="E16" s="128">
        <v>2796.4205816554809</v>
      </c>
      <c r="F16" s="17">
        <v>0</v>
      </c>
      <c r="G16" s="17">
        <v>0</v>
      </c>
      <c r="H16" s="17">
        <v>0</v>
      </c>
      <c r="I16" s="17">
        <f t="shared" si="0"/>
        <v>30760.62639821029</v>
      </c>
      <c r="J16" s="17">
        <v>0</v>
      </c>
      <c r="K16" s="72">
        <f t="shared" si="1"/>
        <v>30760.62639821029</v>
      </c>
      <c r="L16" s="125">
        <f>[6]Echipamente!$K$22</f>
        <v>30760.62639821029</v>
      </c>
      <c r="M16" s="125">
        <f t="shared" si="2"/>
        <v>61521.25279642058</v>
      </c>
    </row>
    <row r="17" spans="1:16" s="9" customFormat="1" ht="11.5" x14ac:dyDescent="0.25">
      <c r="A17" s="67" t="s">
        <v>71</v>
      </c>
      <c r="B17" s="201" t="s">
        <v>48</v>
      </c>
      <c r="C17" s="63" t="s">
        <v>13</v>
      </c>
      <c r="D17" s="127">
        <v>11</v>
      </c>
      <c r="E17" s="128">
        <v>3728.5607755406413</v>
      </c>
      <c r="F17" s="17">
        <v>0</v>
      </c>
      <c r="G17" s="17">
        <v>0</v>
      </c>
      <c r="H17" s="17">
        <v>0</v>
      </c>
      <c r="I17" s="17">
        <f t="shared" si="0"/>
        <v>41014.168530947056</v>
      </c>
      <c r="J17" s="17">
        <v>0</v>
      </c>
      <c r="K17" s="72">
        <f t="shared" si="1"/>
        <v>41014.168530947056</v>
      </c>
      <c r="L17" s="125">
        <f>[6]Echipamente!$K$23</f>
        <v>41014.168530947056</v>
      </c>
      <c r="M17" s="125">
        <f t="shared" si="2"/>
        <v>82028.337061894112</v>
      </c>
    </row>
    <row r="18" spans="1:16" s="9" customFormat="1" ht="11.5" x14ac:dyDescent="0.25">
      <c r="A18" s="67" t="s">
        <v>72</v>
      </c>
      <c r="B18" s="201" t="s">
        <v>49</v>
      </c>
      <c r="C18" s="63" t="s">
        <v>13</v>
      </c>
      <c r="D18" s="127">
        <v>11</v>
      </c>
      <c r="E18" s="128">
        <v>3728.5607755406413</v>
      </c>
      <c r="F18" s="17">
        <v>0</v>
      </c>
      <c r="G18" s="17">
        <v>0</v>
      </c>
      <c r="H18" s="17">
        <v>0</v>
      </c>
      <c r="I18" s="17">
        <f t="shared" si="0"/>
        <v>41014.168530947056</v>
      </c>
      <c r="J18" s="17">
        <v>0</v>
      </c>
      <c r="K18" s="72">
        <f t="shared" si="1"/>
        <v>41014.168530947056</v>
      </c>
      <c r="L18" s="125">
        <f>[6]Echipamente!$K$24</f>
        <v>41014.168530947056</v>
      </c>
      <c r="M18" s="125">
        <f t="shared" si="2"/>
        <v>82028.337061894112</v>
      </c>
    </row>
    <row r="19" spans="1:16" s="9" customFormat="1" ht="11.5" x14ac:dyDescent="0.25">
      <c r="A19" s="67" t="s">
        <v>73</v>
      </c>
      <c r="B19" s="201" t="s">
        <v>50</v>
      </c>
      <c r="C19" s="63" t="s">
        <v>13</v>
      </c>
      <c r="D19" s="127">
        <v>22</v>
      </c>
      <c r="E19" s="128">
        <v>2796.4205816554809</v>
      </c>
      <c r="F19" s="17">
        <v>0</v>
      </c>
      <c r="G19" s="17">
        <v>0</v>
      </c>
      <c r="H19" s="17">
        <v>0</v>
      </c>
      <c r="I19" s="17">
        <f t="shared" si="0"/>
        <v>61521.25279642058</v>
      </c>
      <c r="J19" s="17">
        <v>0</v>
      </c>
      <c r="K19" s="72">
        <f t="shared" si="1"/>
        <v>61521.25279642058</v>
      </c>
      <c r="L19" s="125">
        <f>[6]Echipamente!$K$26</f>
        <v>61521.25279642058</v>
      </c>
      <c r="M19" s="125">
        <f t="shared" si="2"/>
        <v>123042.50559284116</v>
      </c>
    </row>
    <row r="20" spans="1:16" s="9" customFormat="1" ht="11.5" x14ac:dyDescent="0.25">
      <c r="A20" s="67" t="s">
        <v>74</v>
      </c>
      <c r="B20" s="201" t="s">
        <v>51</v>
      </c>
      <c r="C20" s="63" t="s">
        <v>13</v>
      </c>
      <c r="D20" s="127">
        <v>3</v>
      </c>
      <c r="E20" s="128">
        <v>8389.2617449664431</v>
      </c>
      <c r="F20" s="17">
        <v>0</v>
      </c>
      <c r="G20" s="17">
        <v>0</v>
      </c>
      <c r="H20" s="17">
        <v>0</v>
      </c>
      <c r="I20" s="17">
        <f t="shared" si="0"/>
        <v>25167.785234899329</v>
      </c>
      <c r="J20" s="17">
        <v>0</v>
      </c>
      <c r="K20" s="72">
        <f t="shared" si="1"/>
        <v>25167.785234899329</v>
      </c>
      <c r="L20" s="125">
        <f>[6]Echipamente!$K$27</f>
        <v>25167.785234899329</v>
      </c>
      <c r="M20" s="125">
        <f t="shared" si="2"/>
        <v>50335.570469798658</v>
      </c>
    </row>
    <row r="21" spans="1:16" s="9" customFormat="1" ht="23" x14ac:dyDescent="0.25">
      <c r="A21" s="67" t="s">
        <v>75</v>
      </c>
      <c r="B21" s="201" t="s">
        <v>52</v>
      </c>
      <c r="C21" s="63" t="s">
        <v>13</v>
      </c>
      <c r="D21" s="127">
        <v>3</v>
      </c>
      <c r="E21" s="128">
        <v>5592.8411633109617</v>
      </c>
      <c r="F21" s="17">
        <v>0</v>
      </c>
      <c r="G21" s="17">
        <v>0</v>
      </c>
      <c r="H21" s="17">
        <v>0</v>
      </c>
      <c r="I21" s="17">
        <f t="shared" si="0"/>
        <v>16778.523489932886</v>
      </c>
      <c r="J21" s="17">
        <v>0</v>
      </c>
      <c r="K21" s="72">
        <f t="shared" si="1"/>
        <v>16778.523489932886</v>
      </c>
      <c r="L21" s="125">
        <f>[6]Echipamente!$K$28</f>
        <v>16778.523489932886</v>
      </c>
      <c r="M21" s="125">
        <f t="shared" si="2"/>
        <v>33557.046979865772</v>
      </c>
    </row>
    <row r="22" spans="1:16" s="9" customFormat="1" ht="23" x14ac:dyDescent="0.25">
      <c r="A22" s="73" t="s">
        <v>19</v>
      </c>
      <c r="B22" s="61" t="s">
        <v>53</v>
      </c>
      <c r="C22" s="63" t="s">
        <v>13</v>
      </c>
      <c r="D22" s="69">
        <v>1</v>
      </c>
      <c r="E22" s="68">
        <v>79231.916480238637</v>
      </c>
      <c r="F22" s="17">
        <v>0</v>
      </c>
      <c r="G22" s="17">
        <v>0</v>
      </c>
      <c r="H22" s="17">
        <v>0</v>
      </c>
      <c r="I22" s="17">
        <f t="shared" si="0"/>
        <v>79231.916480238637</v>
      </c>
      <c r="J22" s="17">
        <v>0</v>
      </c>
      <c r="K22" s="72">
        <f t="shared" si="1"/>
        <v>79231.916480238637</v>
      </c>
      <c r="L22" s="125">
        <f>[6]Echipamente!$K$29</f>
        <v>158463.83296047727</v>
      </c>
      <c r="M22" s="125">
        <f t="shared" si="2"/>
        <v>237695.74944071591</v>
      </c>
    </row>
    <row r="23" spans="1:16" s="9" customFormat="1" ht="23" x14ac:dyDescent="0.25">
      <c r="A23" s="73" t="s">
        <v>8</v>
      </c>
      <c r="B23" s="61" t="s">
        <v>207</v>
      </c>
      <c r="C23" s="63" t="s">
        <v>13</v>
      </c>
      <c r="D23" s="69">
        <v>1</v>
      </c>
      <c r="E23" s="68">
        <v>46607.00969425802</v>
      </c>
      <c r="F23" s="17">
        <v>0</v>
      </c>
      <c r="G23" s="17">
        <v>0</v>
      </c>
      <c r="H23" s="17">
        <v>0</v>
      </c>
      <c r="I23" s="17">
        <f t="shared" si="0"/>
        <v>46607.00969425802</v>
      </c>
      <c r="J23" s="17">
        <v>0</v>
      </c>
      <c r="K23" s="72">
        <f t="shared" si="1"/>
        <v>46607.00969425802</v>
      </c>
      <c r="L23" s="125">
        <f>[6]Echipamente!$K$30</f>
        <v>93214.019388516041</v>
      </c>
      <c r="M23" s="125">
        <f t="shared" si="2"/>
        <v>139821.02908277407</v>
      </c>
    </row>
    <row r="24" spans="1:16" s="9" customFormat="1" ht="11.5" x14ac:dyDescent="0.25">
      <c r="A24" s="73"/>
      <c r="B24" s="61" t="s">
        <v>203</v>
      </c>
      <c r="C24" s="63"/>
      <c r="D24" s="69"/>
      <c r="E24" s="68"/>
      <c r="F24" s="166">
        <f>ROUND(SUM(F13:F23),0)</f>
        <v>0</v>
      </c>
      <c r="G24" s="166">
        <f t="shared" ref="G24:K24" si="3">ROUND(SUM(G13:G23),0)</f>
        <v>0</v>
      </c>
      <c r="H24" s="166">
        <f t="shared" si="3"/>
        <v>0</v>
      </c>
      <c r="I24" s="166">
        <f t="shared" si="3"/>
        <v>837062</v>
      </c>
      <c r="J24" s="166">
        <f t="shared" si="3"/>
        <v>0</v>
      </c>
      <c r="K24" s="207">
        <f t="shared" si="3"/>
        <v>837062</v>
      </c>
      <c r="L24" s="125">
        <f>SUM(L12:L23)</f>
        <v>1028150.633855332</v>
      </c>
      <c r="M24" s="125">
        <f>SUM(M12:M23)</f>
        <v>1865212.5279642059</v>
      </c>
      <c r="N24" s="174"/>
      <c r="O24" s="170"/>
      <c r="P24" s="175"/>
    </row>
    <row r="25" spans="1:16" x14ac:dyDescent="0.25">
      <c r="A25" s="208"/>
      <c r="B25" s="169" t="s">
        <v>76</v>
      </c>
      <c r="C25" s="209"/>
      <c r="D25" s="209"/>
      <c r="E25" s="209"/>
      <c r="F25" s="209"/>
      <c r="G25" s="209"/>
      <c r="H25" s="209"/>
      <c r="I25" s="209"/>
      <c r="J25" s="209"/>
      <c r="K25" s="210"/>
    </row>
    <row r="26" spans="1:16" s="9" customFormat="1" ht="34.5" x14ac:dyDescent="0.25">
      <c r="A26" s="73" t="s">
        <v>9</v>
      </c>
      <c r="B26" s="61" t="s">
        <v>54</v>
      </c>
      <c r="C26" s="63"/>
      <c r="D26" s="69"/>
      <c r="E26" s="68"/>
      <c r="F26" s="17"/>
      <c r="G26" s="17"/>
      <c r="H26" s="17"/>
      <c r="I26" s="17"/>
      <c r="J26" s="17"/>
      <c r="K26" s="72"/>
      <c r="L26" s="7"/>
      <c r="M26" s="126">
        <f>SUM(M27:M35)</f>
        <v>116797.1662938106</v>
      </c>
    </row>
    <row r="27" spans="1:16" s="9" customFormat="1" ht="34.5" x14ac:dyDescent="0.25">
      <c r="A27" s="67" t="s">
        <v>77</v>
      </c>
      <c r="B27" s="202" t="s">
        <v>55</v>
      </c>
      <c r="C27" s="63" t="s">
        <v>13</v>
      </c>
      <c r="D27" s="69">
        <v>1</v>
      </c>
      <c r="E27" s="68">
        <v>30760.62639821029</v>
      </c>
      <c r="F27" s="17">
        <v>0</v>
      </c>
      <c r="G27" s="17">
        <v>0</v>
      </c>
      <c r="H27" s="17">
        <v>0</v>
      </c>
      <c r="I27" s="17">
        <f t="shared" ref="I27:I37" si="4">D27*E27</f>
        <v>30760.62639821029</v>
      </c>
      <c r="J27" s="17">
        <v>0</v>
      </c>
      <c r="K27" s="72">
        <f t="shared" ref="K27" si="5">F27+G27+H27+I27+J27</f>
        <v>30760.62639821029</v>
      </c>
      <c r="L27" s="7"/>
      <c r="M27" s="173">
        <f>'[7]Dotari operator CONSTANTE'!$G$24</f>
        <v>30760.62639821029</v>
      </c>
    </row>
    <row r="28" spans="1:16" s="9" customFormat="1" ht="34.5" x14ac:dyDescent="0.25">
      <c r="A28" s="67" t="s">
        <v>78</v>
      </c>
      <c r="B28" s="202" t="s">
        <v>56</v>
      </c>
      <c r="C28" s="63" t="s">
        <v>13</v>
      </c>
      <c r="D28" s="69">
        <v>1</v>
      </c>
      <c r="E28" s="68">
        <v>34489.187173750935</v>
      </c>
      <c r="F28" s="17">
        <v>0</v>
      </c>
      <c r="G28" s="17">
        <v>0</v>
      </c>
      <c r="H28" s="17">
        <v>0</v>
      </c>
      <c r="I28" s="17">
        <f t="shared" si="4"/>
        <v>34489.187173750935</v>
      </c>
      <c r="J28" s="17">
        <v>0</v>
      </c>
      <c r="K28" s="72">
        <f t="shared" ref="K28:K35" si="6">F28+G28+H28+I28+J28</f>
        <v>34489.187173750935</v>
      </c>
      <c r="L28" s="7"/>
      <c r="M28" s="173">
        <f>'[7]Dotari operator CONSTANTE'!$G$25</f>
        <v>34489.187173750935</v>
      </c>
    </row>
    <row r="29" spans="1:16" s="9" customFormat="1" ht="23" x14ac:dyDescent="0.25">
      <c r="A29" s="67" t="s">
        <v>79</v>
      </c>
      <c r="B29" s="202" t="s">
        <v>57</v>
      </c>
      <c r="C29" s="63" t="s">
        <v>13</v>
      </c>
      <c r="D29" s="69">
        <v>1</v>
      </c>
      <c r="E29" s="68">
        <v>12117.822520507085</v>
      </c>
      <c r="F29" s="17">
        <v>0</v>
      </c>
      <c r="G29" s="17">
        <v>0</v>
      </c>
      <c r="H29" s="17">
        <v>0</v>
      </c>
      <c r="I29" s="17">
        <f t="shared" si="4"/>
        <v>12117.822520507085</v>
      </c>
      <c r="J29" s="17">
        <v>0</v>
      </c>
      <c r="K29" s="72">
        <f t="shared" si="6"/>
        <v>12117.822520507085</v>
      </c>
      <c r="L29" s="7"/>
      <c r="M29" s="173">
        <f>'[7]Dotari operator CONSTANTE'!$G$26</f>
        <v>12117.822520507085</v>
      </c>
    </row>
    <row r="30" spans="1:16" s="9" customFormat="1" ht="23" x14ac:dyDescent="0.25">
      <c r="A30" s="67" t="s">
        <v>80</v>
      </c>
      <c r="B30" s="202" t="s">
        <v>58</v>
      </c>
      <c r="C30" s="63" t="s">
        <v>13</v>
      </c>
      <c r="D30" s="69">
        <v>1</v>
      </c>
      <c r="E30" s="68">
        <v>12117.822520507085</v>
      </c>
      <c r="F30" s="17">
        <v>0</v>
      </c>
      <c r="G30" s="17">
        <v>0</v>
      </c>
      <c r="H30" s="17">
        <v>0</v>
      </c>
      <c r="I30" s="17">
        <f t="shared" si="4"/>
        <v>12117.822520507085</v>
      </c>
      <c r="J30" s="17">
        <v>0</v>
      </c>
      <c r="K30" s="72">
        <f t="shared" si="6"/>
        <v>12117.822520507085</v>
      </c>
      <c r="L30" s="7"/>
      <c r="M30" s="173">
        <f>'[7]Dotari operator CONSTANTE'!$G$27</f>
        <v>12117.822520507085</v>
      </c>
    </row>
    <row r="31" spans="1:16" s="9" customFormat="1" ht="23" x14ac:dyDescent="0.25">
      <c r="A31" s="67" t="s">
        <v>81</v>
      </c>
      <c r="B31" s="202" t="s">
        <v>59</v>
      </c>
      <c r="C31" s="63" t="s">
        <v>13</v>
      </c>
      <c r="D31" s="69">
        <v>1</v>
      </c>
      <c r="E31" s="68">
        <v>6524.9813571961222</v>
      </c>
      <c r="F31" s="17">
        <v>0</v>
      </c>
      <c r="G31" s="17">
        <v>0</v>
      </c>
      <c r="H31" s="17">
        <v>0</v>
      </c>
      <c r="I31" s="17">
        <f t="shared" si="4"/>
        <v>6524.9813571961222</v>
      </c>
      <c r="J31" s="17">
        <v>0</v>
      </c>
      <c r="K31" s="72">
        <f t="shared" si="6"/>
        <v>6524.9813571961222</v>
      </c>
      <c r="L31" s="7"/>
      <c r="M31" s="173">
        <f>'[7]Dotari operator CONSTANTE'!$G$28</f>
        <v>6524.9813571961222</v>
      </c>
    </row>
    <row r="32" spans="1:16" s="9" customFormat="1" ht="23" x14ac:dyDescent="0.25">
      <c r="A32" s="67" t="s">
        <v>82</v>
      </c>
      <c r="B32" s="202" t="s">
        <v>60</v>
      </c>
      <c r="C32" s="63" t="s">
        <v>13</v>
      </c>
      <c r="D32" s="69">
        <v>1</v>
      </c>
      <c r="E32" s="68">
        <v>1025.3542132736764</v>
      </c>
      <c r="F32" s="17">
        <v>0</v>
      </c>
      <c r="G32" s="17">
        <v>0</v>
      </c>
      <c r="H32" s="17">
        <v>0</v>
      </c>
      <c r="I32" s="17">
        <f t="shared" si="4"/>
        <v>1025.3542132736764</v>
      </c>
      <c r="J32" s="17">
        <v>0</v>
      </c>
      <c r="K32" s="72">
        <f t="shared" si="6"/>
        <v>1025.3542132736764</v>
      </c>
      <c r="L32" s="7"/>
      <c r="M32" s="173">
        <f>'[7]Dotari operator CONSTANTE'!$G$30</f>
        <v>1025.3542132736764</v>
      </c>
    </row>
    <row r="33" spans="1:15" s="9" customFormat="1" ht="11.5" x14ac:dyDescent="0.25">
      <c r="A33" s="67" t="s">
        <v>83</v>
      </c>
      <c r="B33" s="202" t="s">
        <v>61</v>
      </c>
      <c r="C33" s="63" t="s">
        <v>13</v>
      </c>
      <c r="D33" s="69">
        <v>1</v>
      </c>
      <c r="E33" s="68">
        <v>1025.3542132736764</v>
      </c>
      <c r="F33" s="17">
        <v>0</v>
      </c>
      <c r="G33" s="17">
        <v>0</v>
      </c>
      <c r="H33" s="17">
        <v>0</v>
      </c>
      <c r="I33" s="17">
        <f t="shared" si="4"/>
        <v>1025.3542132736764</v>
      </c>
      <c r="J33" s="17">
        <v>0</v>
      </c>
      <c r="K33" s="72">
        <f t="shared" si="6"/>
        <v>1025.3542132736764</v>
      </c>
      <c r="L33" s="7"/>
      <c r="M33" s="173">
        <f>'[7]Dotari operator CONSTANTE'!$G$30</f>
        <v>1025.3542132736764</v>
      </c>
    </row>
    <row r="34" spans="1:15" s="9" customFormat="1" ht="11.5" x14ac:dyDescent="0.25">
      <c r="A34" s="67" t="s">
        <v>84</v>
      </c>
      <c r="B34" s="202" t="s">
        <v>62</v>
      </c>
      <c r="C34" s="63" t="s">
        <v>13</v>
      </c>
      <c r="D34" s="69">
        <v>2</v>
      </c>
      <c r="E34" s="68">
        <v>8855.3318419090228</v>
      </c>
      <c r="F34" s="17">
        <v>0</v>
      </c>
      <c r="G34" s="17">
        <v>0</v>
      </c>
      <c r="H34" s="17">
        <v>0</v>
      </c>
      <c r="I34" s="17">
        <f t="shared" si="4"/>
        <v>17710.663683818046</v>
      </c>
      <c r="J34" s="17">
        <v>0</v>
      </c>
      <c r="K34" s="72">
        <f t="shared" si="6"/>
        <v>17710.663683818046</v>
      </c>
      <c r="L34" s="7"/>
      <c r="M34" s="173">
        <f>'[7]Dotari operator CONSTANTE'!$G$31</f>
        <v>17710.663683818046</v>
      </c>
    </row>
    <row r="35" spans="1:15" s="9" customFormat="1" ht="23" x14ac:dyDescent="0.25">
      <c r="A35" s="67" t="s">
        <v>85</v>
      </c>
      <c r="B35" s="202" t="s">
        <v>63</v>
      </c>
      <c r="C35" s="63" t="s">
        <v>13</v>
      </c>
      <c r="D35" s="69">
        <v>1</v>
      </c>
      <c r="E35" s="68">
        <v>1025.3542132736764</v>
      </c>
      <c r="F35" s="17">
        <v>0</v>
      </c>
      <c r="G35" s="17">
        <v>0</v>
      </c>
      <c r="H35" s="17">
        <v>0</v>
      </c>
      <c r="I35" s="17">
        <f t="shared" si="4"/>
        <v>1025.3542132736764</v>
      </c>
      <c r="J35" s="17">
        <v>0</v>
      </c>
      <c r="K35" s="72">
        <f t="shared" si="6"/>
        <v>1025.3542132736764</v>
      </c>
      <c r="L35" s="7"/>
      <c r="M35" s="173">
        <f>'[7]Dotari operator CONSTANTE'!$G$32</f>
        <v>1025.3542132736764</v>
      </c>
    </row>
    <row r="36" spans="1:15" s="9" customFormat="1" ht="23" x14ac:dyDescent="0.25">
      <c r="A36" s="73" t="s">
        <v>20</v>
      </c>
      <c r="B36" s="61" t="s">
        <v>64</v>
      </c>
      <c r="C36" s="63" t="s">
        <v>13</v>
      </c>
      <c r="D36" s="69">
        <v>1</v>
      </c>
      <c r="E36" s="68">
        <v>9321.4019388516026</v>
      </c>
      <c r="F36" s="17">
        <v>0</v>
      </c>
      <c r="G36" s="17">
        <v>0</v>
      </c>
      <c r="H36" s="17">
        <v>0</v>
      </c>
      <c r="I36" s="17">
        <f t="shared" si="4"/>
        <v>9321.4019388516026</v>
      </c>
      <c r="J36" s="17">
        <v>0</v>
      </c>
      <c r="K36" s="72">
        <f>F36+G36+H36+I36+J36</f>
        <v>9321.4019388516026</v>
      </c>
      <c r="L36" s="125">
        <f>[6]Echipamente!$K$33</f>
        <v>18642.803877703205</v>
      </c>
      <c r="M36" s="125">
        <f>K36+L36</f>
        <v>27964.205816554808</v>
      </c>
    </row>
    <row r="37" spans="1:15" s="9" customFormat="1" ht="23" x14ac:dyDescent="0.25">
      <c r="A37" s="73" t="s">
        <v>10</v>
      </c>
      <c r="B37" s="61" t="s">
        <v>65</v>
      </c>
      <c r="C37" s="63" t="s">
        <v>13</v>
      </c>
      <c r="D37" s="69">
        <v>1</v>
      </c>
      <c r="E37" s="68">
        <v>20507.084265473528</v>
      </c>
      <c r="F37" s="17">
        <v>0</v>
      </c>
      <c r="G37" s="17">
        <v>0</v>
      </c>
      <c r="H37" s="17">
        <v>0</v>
      </c>
      <c r="I37" s="17">
        <f t="shared" si="4"/>
        <v>20507.084265473528</v>
      </c>
      <c r="J37" s="17">
        <v>0</v>
      </c>
      <c r="K37" s="72">
        <f>F37+G37+H37+I37+J37</f>
        <v>20507.084265473528</v>
      </c>
      <c r="L37" s="7"/>
      <c r="M37" s="7"/>
    </row>
    <row r="38" spans="1:15" s="9" customFormat="1" ht="11.5" x14ac:dyDescent="0.25">
      <c r="A38" s="73"/>
      <c r="B38" s="61" t="s">
        <v>204</v>
      </c>
      <c r="C38" s="63"/>
      <c r="D38" s="69"/>
      <c r="E38" s="68"/>
      <c r="F38" s="166">
        <f>ROUND(SUM(F27:F37),0)</f>
        <v>0</v>
      </c>
      <c r="G38" s="166">
        <f t="shared" ref="G38:K38" si="7">ROUND(SUM(G27:G37),0)</f>
        <v>0</v>
      </c>
      <c r="H38" s="166">
        <f t="shared" si="7"/>
        <v>0</v>
      </c>
      <c r="I38" s="166">
        <f t="shared" si="7"/>
        <v>146626</v>
      </c>
      <c r="J38" s="166">
        <f t="shared" si="7"/>
        <v>0</v>
      </c>
      <c r="K38" s="207">
        <f t="shared" si="7"/>
        <v>146626</v>
      </c>
      <c r="L38" s="171">
        <f>[6]Echipamente!$K$34</f>
        <v>18642.803877703205</v>
      </c>
      <c r="M38" s="171">
        <f>K38+L38</f>
        <v>165268.80387770321</v>
      </c>
      <c r="N38" s="172">
        <v>165268</v>
      </c>
    </row>
    <row r="39" spans="1:15" s="9" customFormat="1" ht="11.5" x14ac:dyDescent="0.25">
      <c r="A39" s="252"/>
      <c r="B39" s="168" t="s">
        <v>202</v>
      </c>
      <c r="C39" s="226"/>
      <c r="D39" s="227"/>
      <c r="E39" s="228"/>
      <c r="F39" s="229"/>
      <c r="G39" s="229"/>
      <c r="H39" s="229"/>
      <c r="I39" s="229"/>
      <c r="J39" s="229"/>
      <c r="K39" s="230"/>
      <c r="L39" s="171"/>
      <c r="M39" s="171"/>
      <c r="N39" s="172"/>
    </row>
    <row r="40" spans="1:15" s="9" customFormat="1" ht="11.5" x14ac:dyDescent="0.25">
      <c r="A40" s="73" t="s">
        <v>11</v>
      </c>
      <c r="B40" s="231" t="s">
        <v>347</v>
      </c>
      <c r="C40" s="63" t="s">
        <v>86</v>
      </c>
      <c r="D40" s="69">
        <v>1</v>
      </c>
      <c r="E40" s="68"/>
      <c r="F40" s="166">
        <v>39135</v>
      </c>
      <c r="G40" s="17">
        <v>0</v>
      </c>
      <c r="H40" s="17">
        <v>0</v>
      </c>
      <c r="I40" s="166">
        <v>298359</v>
      </c>
      <c r="J40" s="166">
        <v>12897</v>
      </c>
      <c r="K40" s="232">
        <f>F40+G40+H40+I40+J40</f>
        <v>350391</v>
      </c>
      <c r="L40" s="171"/>
      <c r="M40" s="171"/>
      <c r="N40" s="172"/>
    </row>
    <row r="41" spans="1:15" s="9" customFormat="1" ht="11.5" x14ac:dyDescent="0.25">
      <c r="A41" s="73"/>
      <c r="B41" s="231" t="s">
        <v>348</v>
      </c>
      <c r="C41" s="63"/>
      <c r="D41" s="69"/>
      <c r="E41" s="68"/>
      <c r="F41" s="166">
        <f>F40</f>
        <v>39135</v>
      </c>
      <c r="G41" s="166">
        <f t="shared" ref="G41:K41" si="8">G40</f>
        <v>0</v>
      </c>
      <c r="H41" s="166">
        <f t="shared" si="8"/>
        <v>0</v>
      </c>
      <c r="I41" s="166">
        <f t="shared" si="8"/>
        <v>298359</v>
      </c>
      <c r="J41" s="166">
        <f t="shared" si="8"/>
        <v>12897</v>
      </c>
      <c r="K41" s="207">
        <f t="shared" si="8"/>
        <v>350391</v>
      </c>
      <c r="L41" s="171"/>
      <c r="M41" s="171"/>
      <c r="N41" s="172"/>
    </row>
    <row r="42" spans="1:15" s="1" customFormat="1" ht="14.25" customHeight="1" thickBot="1" x14ac:dyDescent="0.3">
      <c r="A42" s="255"/>
      <c r="B42" s="256" t="s">
        <v>12</v>
      </c>
      <c r="C42" s="257"/>
      <c r="D42" s="258"/>
      <c r="E42" s="259"/>
      <c r="F42" s="42">
        <f>ROUND(SUM(F24,F38,F40),0)</f>
        <v>39135</v>
      </c>
      <c r="G42" s="65">
        <f t="shared" ref="G42:K42" si="9">ROUND(SUM(G24,G38,G40),0)</f>
        <v>0</v>
      </c>
      <c r="H42" s="65">
        <f t="shared" si="9"/>
        <v>0</v>
      </c>
      <c r="I42" s="65">
        <f t="shared" si="9"/>
        <v>1282047</v>
      </c>
      <c r="J42" s="65">
        <f t="shared" si="9"/>
        <v>12897</v>
      </c>
      <c r="K42" s="206">
        <f t="shared" si="9"/>
        <v>1334079</v>
      </c>
      <c r="L42" s="12"/>
      <c r="M42" s="50">
        <f>SUM(F42:J42)</f>
        <v>1334079</v>
      </c>
      <c r="N42"/>
      <c r="O42"/>
    </row>
    <row r="43" spans="1:15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2"/>
      <c r="N43"/>
      <c r="O43"/>
    </row>
    <row r="44" spans="1:15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2"/>
      <c r="N44"/>
      <c r="O44"/>
    </row>
    <row r="45" spans="1:15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>
        <f>K42+[6]Echipamente!$K$35</f>
        <v>4030761</v>
      </c>
      <c r="L45" s="12"/>
      <c r="N45"/>
      <c r="O45"/>
    </row>
    <row r="46" spans="1:15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2"/>
      <c r="N46"/>
      <c r="O46"/>
    </row>
    <row r="47" spans="1:15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2"/>
      <c r="N47"/>
      <c r="O47"/>
    </row>
    <row r="48" spans="1:15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2"/>
      <c r="N48"/>
      <c r="O48"/>
    </row>
    <row r="49" spans="1:15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>
        <f>K45+K47</f>
        <v>4030761</v>
      </c>
      <c r="L49" s="12"/>
      <c r="N49"/>
      <c r="O49"/>
    </row>
    <row r="50" spans="1:15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2"/>
      <c r="N50"/>
      <c r="O50"/>
    </row>
    <row r="51" spans="1:15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>
        <f>'[7]Dotari operator CONSTANTE'!$G$37</f>
        <v>4239653.2438478749</v>
      </c>
      <c r="L51" s="12"/>
      <c r="N51"/>
      <c r="O51"/>
    </row>
    <row r="52" spans="1:15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>
        <f>K51-K49</f>
        <v>208892.24384787492</v>
      </c>
      <c r="L52" s="12"/>
      <c r="N52"/>
      <c r="O52"/>
    </row>
    <row r="53" spans="1:15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2"/>
      <c r="N53"/>
      <c r="O53"/>
    </row>
    <row r="54" spans="1:15" s="1" customFormat="1" ht="14.25" customHeight="1" x14ac:dyDescent="0.25">
      <c r="A54" s="114" t="s">
        <v>68</v>
      </c>
      <c r="B54" s="115" t="s">
        <v>349</v>
      </c>
      <c r="C54" s="113"/>
      <c r="D54" s="113"/>
      <c r="E54" s="233"/>
      <c r="F54" s="113"/>
      <c r="G54" s="113"/>
      <c r="H54" s="113"/>
      <c r="I54" s="113"/>
      <c r="J54" s="113"/>
      <c r="K54" s="113"/>
      <c r="L54" s="12"/>
      <c r="N54"/>
      <c r="O54"/>
    </row>
    <row r="55" spans="1:15" s="1" customFormat="1" ht="14.25" customHeight="1" x14ac:dyDescent="0.25">
      <c r="A55" s="114"/>
      <c r="B55" s="155" t="s">
        <v>350</v>
      </c>
      <c r="C55" s="156"/>
      <c r="D55" s="156"/>
      <c r="E55" s="234"/>
      <c r="F55" s="156"/>
      <c r="G55" s="156"/>
      <c r="H55" s="156"/>
      <c r="I55" s="156"/>
      <c r="J55" s="156"/>
      <c r="K55" s="156">
        <v>398</v>
      </c>
      <c r="L55" s="12"/>
      <c r="N55"/>
      <c r="O55"/>
    </row>
    <row r="56" spans="1:15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2"/>
      <c r="N56"/>
      <c r="O56"/>
    </row>
    <row r="57" spans="1:15" s="1" customFormat="1" ht="14.25" customHeight="1" x14ac:dyDescent="0.25">
      <c r="A57" s="114" t="s">
        <v>352</v>
      </c>
      <c r="B57" s="115" t="s">
        <v>351</v>
      </c>
      <c r="C57" s="113"/>
      <c r="D57" s="113"/>
      <c r="E57" s="233"/>
      <c r="F57" s="113"/>
      <c r="G57" s="113"/>
      <c r="H57" s="113"/>
      <c r="I57" s="113"/>
      <c r="J57" s="113"/>
      <c r="K57" s="113"/>
      <c r="L57" s="12"/>
      <c r="N57"/>
      <c r="O57"/>
    </row>
    <row r="58" spans="1:15" s="1" customFormat="1" ht="14.25" customHeight="1" x14ac:dyDescent="0.25">
      <c r="A58" s="114"/>
      <c r="B58" s="155" t="s">
        <v>350</v>
      </c>
      <c r="C58" s="156"/>
      <c r="D58" s="156"/>
      <c r="E58" s="234"/>
      <c r="F58" s="156"/>
      <c r="G58" s="156"/>
      <c r="H58" s="156"/>
      <c r="I58" s="156"/>
      <c r="J58" s="156"/>
      <c r="K58" s="156">
        <v>1200</v>
      </c>
      <c r="L58" s="12"/>
      <c r="N58"/>
      <c r="O58"/>
    </row>
    <row r="59" spans="1:15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2"/>
      <c r="N59"/>
      <c r="O59"/>
    </row>
    <row r="60" spans="1:15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2"/>
      <c r="N60"/>
      <c r="O60"/>
    </row>
    <row r="61" spans="1:15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2"/>
      <c r="N61"/>
      <c r="O61"/>
    </row>
    <row r="62" spans="1:15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2"/>
      <c r="N62"/>
      <c r="O62"/>
    </row>
    <row r="63" spans="1:15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2"/>
      <c r="N63"/>
      <c r="O63"/>
    </row>
    <row r="64" spans="1:15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2"/>
      <c r="N64"/>
      <c r="O64"/>
    </row>
    <row r="65" spans="1:15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2"/>
      <c r="N65"/>
      <c r="O65"/>
    </row>
    <row r="66" spans="1:15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2"/>
      <c r="N66"/>
      <c r="O66"/>
    </row>
    <row r="67" spans="1:15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2"/>
      <c r="N67"/>
      <c r="O67"/>
    </row>
    <row r="68" spans="1:15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2"/>
      <c r="N68"/>
      <c r="O68"/>
    </row>
    <row r="69" spans="1:15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2"/>
      <c r="N69"/>
      <c r="O69"/>
    </row>
    <row r="70" spans="1:15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2"/>
      <c r="N70"/>
      <c r="O70"/>
    </row>
    <row r="71" spans="1:15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2"/>
      <c r="N71"/>
      <c r="O71"/>
    </row>
    <row r="72" spans="1:15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2"/>
      <c r="N72"/>
      <c r="O72"/>
    </row>
    <row r="73" spans="1:15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2"/>
      <c r="N73"/>
      <c r="O73"/>
    </row>
    <row r="74" spans="1:15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2"/>
      <c r="N74"/>
      <c r="O74"/>
    </row>
    <row r="75" spans="1:15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2"/>
      <c r="N75"/>
      <c r="O75"/>
    </row>
    <row r="76" spans="1:15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2"/>
      <c r="N76"/>
      <c r="O76"/>
    </row>
    <row r="77" spans="1:15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2"/>
      <c r="N77"/>
      <c r="O77"/>
    </row>
    <row r="78" spans="1:15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2"/>
      <c r="N78"/>
      <c r="O78"/>
    </row>
    <row r="79" spans="1:15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2"/>
      <c r="N79"/>
      <c r="O79"/>
    </row>
    <row r="80" spans="1:15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2"/>
      <c r="N80"/>
      <c r="O80"/>
    </row>
    <row r="81" spans="1:15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2"/>
      <c r="N81"/>
      <c r="O81"/>
    </row>
    <row r="82" spans="1:15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2"/>
      <c r="N82"/>
      <c r="O82"/>
    </row>
    <row r="83" spans="1:15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2"/>
      <c r="N83"/>
      <c r="O83"/>
    </row>
    <row r="84" spans="1:15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2"/>
      <c r="N84"/>
      <c r="O84"/>
    </row>
    <row r="85" spans="1:15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2"/>
      <c r="N85"/>
      <c r="O85"/>
    </row>
    <row r="86" spans="1:15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2"/>
      <c r="N86"/>
      <c r="O86"/>
    </row>
    <row r="87" spans="1:15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2"/>
      <c r="N87"/>
      <c r="O87"/>
    </row>
    <row r="88" spans="1:15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2"/>
      <c r="N88"/>
      <c r="O88"/>
    </row>
    <row r="89" spans="1:15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2"/>
      <c r="N89"/>
      <c r="O89"/>
    </row>
    <row r="90" spans="1:15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2"/>
      <c r="N90"/>
      <c r="O90"/>
    </row>
    <row r="91" spans="1:15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2"/>
      <c r="N91"/>
      <c r="O91"/>
    </row>
    <row r="92" spans="1:15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2"/>
      <c r="N92"/>
      <c r="O92"/>
    </row>
    <row r="93" spans="1:15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2"/>
      <c r="N93"/>
      <c r="O93"/>
    </row>
    <row r="94" spans="1:15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2"/>
      <c r="N94"/>
      <c r="O94"/>
    </row>
    <row r="95" spans="1:15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2"/>
      <c r="N95"/>
      <c r="O95"/>
    </row>
    <row r="96" spans="1:15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2"/>
      <c r="N96"/>
      <c r="O96"/>
    </row>
    <row r="97" spans="1:15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2"/>
      <c r="N97"/>
      <c r="O97"/>
    </row>
    <row r="98" spans="1:15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2"/>
      <c r="N98"/>
      <c r="O98"/>
    </row>
    <row r="99" spans="1:15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2"/>
      <c r="N99"/>
      <c r="O99"/>
    </row>
    <row r="100" spans="1:15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2"/>
      <c r="N100"/>
      <c r="O100"/>
    </row>
    <row r="101" spans="1:15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2"/>
      <c r="N101"/>
      <c r="O101"/>
    </row>
    <row r="102" spans="1:15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2"/>
      <c r="N102"/>
      <c r="O102"/>
    </row>
    <row r="103" spans="1:15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2"/>
      <c r="N103"/>
      <c r="O103"/>
    </row>
    <row r="104" spans="1:15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2"/>
      <c r="N104"/>
      <c r="O104"/>
    </row>
    <row r="105" spans="1:15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2"/>
      <c r="N105"/>
      <c r="O105"/>
    </row>
    <row r="106" spans="1:15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2"/>
      <c r="N106"/>
      <c r="O106"/>
    </row>
    <row r="107" spans="1:15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2"/>
      <c r="N107"/>
      <c r="O107"/>
    </row>
    <row r="108" spans="1:15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2"/>
      <c r="N108"/>
      <c r="O108"/>
    </row>
    <row r="109" spans="1:15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2"/>
      <c r="N109"/>
      <c r="O109"/>
    </row>
    <row r="110" spans="1:15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2"/>
      <c r="N110"/>
      <c r="O110"/>
    </row>
    <row r="111" spans="1:15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2"/>
      <c r="N111"/>
      <c r="O111"/>
    </row>
    <row r="112" spans="1:15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2"/>
      <c r="N112"/>
      <c r="O112"/>
    </row>
    <row r="113" spans="1:15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2"/>
      <c r="N113"/>
      <c r="O113"/>
    </row>
    <row r="114" spans="1:15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2"/>
      <c r="N114"/>
      <c r="O114"/>
    </row>
    <row r="115" spans="1:15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2"/>
      <c r="N115"/>
      <c r="O115"/>
    </row>
    <row r="116" spans="1:15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2"/>
      <c r="N116"/>
      <c r="O116"/>
    </row>
    <row r="117" spans="1:15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2"/>
      <c r="N117"/>
      <c r="O117"/>
    </row>
    <row r="118" spans="1:15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2"/>
      <c r="N118"/>
      <c r="O118"/>
    </row>
    <row r="119" spans="1:15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2"/>
      <c r="N119"/>
      <c r="O119"/>
    </row>
    <row r="120" spans="1:15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2"/>
      <c r="N120"/>
      <c r="O120"/>
    </row>
    <row r="121" spans="1:15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2"/>
      <c r="N121"/>
      <c r="O121"/>
    </row>
    <row r="122" spans="1:15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2"/>
      <c r="N122"/>
      <c r="O122"/>
    </row>
    <row r="123" spans="1:15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2"/>
      <c r="N123"/>
      <c r="O123"/>
    </row>
    <row r="124" spans="1:15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2"/>
      <c r="N124"/>
      <c r="O124"/>
    </row>
    <row r="125" spans="1:15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2"/>
      <c r="N125"/>
      <c r="O125"/>
    </row>
    <row r="126" spans="1:15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2"/>
      <c r="N126"/>
      <c r="O126"/>
    </row>
    <row r="127" spans="1:15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2"/>
      <c r="N127"/>
      <c r="O127"/>
    </row>
    <row r="128" spans="1:15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2"/>
      <c r="N128"/>
      <c r="O128"/>
    </row>
    <row r="129" spans="1:15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2"/>
      <c r="N129"/>
      <c r="O129"/>
    </row>
    <row r="130" spans="1:15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2"/>
      <c r="N130"/>
      <c r="O130"/>
    </row>
    <row r="131" spans="1:15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2"/>
      <c r="N131"/>
      <c r="O131"/>
    </row>
    <row r="132" spans="1:15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2"/>
      <c r="N132"/>
      <c r="O132"/>
    </row>
    <row r="133" spans="1:15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2"/>
      <c r="N133"/>
      <c r="O133"/>
    </row>
    <row r="134" spans="1:15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2"/>
      <c r="N134"/>
      <c r="O134"/>
    </row>
    <row r="135" spans="1:15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2"/>
      <c r="N135"/>
      <c r="O135"/>
    </row>
    <row r="136" spans="1:15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2"/>
      <c r="N136"/>
      <c r="O136"/>
    </row>
    <row r="137" spans="1:15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2"/>
      <c r="N137"/>
      <c r="O137"/>
    </row>
    <row r="138" spans="1:15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2"/>
      <c r="N138"/>
      <c r="O138"/>
    </row>
    <row r="139" spans="1:15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2"/>
      <c r="N139"/>
      <c r="O139"/>
    </row>
    <row r="140" spans="1:15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2"/>
      <c r="N140"/>
      <c r="O140"/>
    </row>
    <row r="141" spans="1:15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2"/>
      <c r="N141"/>
      <c r="O141"/>
    </row>
    <row r="142" spans="1:15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2"/>
      <c r="N142"/>
      <c r="O142"/>
    </row>
    <row r="143" spans="1:15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2"/>
      <c r="N143"/>
      <c r="O143"/>
    </row>
    <row r="144" spans="1:15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2"/>
      <c r="N144"/>
      <c r="O144"/>
    </row>
    <row r="145" spans="1:15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2"/>
      <c r="N145"/>
      <c r="O145"/>
    </row>
    <row r="146" spans="1:15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2"/>
      <c r="N146"/>
      <c r="O146"/>
    </row>
    <row r="147" spans="1:15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2"/>
      <c r="N147"/>
      <c r="O147"/>
    </row>
    <row r="148" spans="1:15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2"/>
      <c r="N148"/>
      <c r="O148"/>
    </row>
    <row r="149" spans="1:15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2"/>
      <c r="N149"/>
      <c r="O149"/>
    </row>
    <row r="150" spans="1:15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2"/>
      <c r="N150"/>
      <c r="O150"/>
    </row>
    <row r="151" spans="1:15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2"/>
      <c r="N151"/>
      <c r="O151"/>
    </row>
    <row r="152" spans="1:15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2"/>
      <c r="N152"/>
      <c r="O152"/>
    </row>
    <row r="153" spans="1:15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2"/>
      <c r="N153"/>
      <c r="O153"/>
    </row>
    <row r="154" spans="1:15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2"/>
      <c r="N154"/>
      <c r="O154"/>
    </row>
    <row r="155" spans="1:15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2"/>
      <c r="N155"/>
      <c r="O155"/>
    </row>
    <row r="156" spans="1:15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2"/>
      <c r="N156"/>
      <c r="O156"/>
    </row>
    <row r="157" spans="1:15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2"/>
      <c r="N157"/>
      <c r="O157"/>
    </row>
    <row r="158" spans="1:15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2"/>
      <c r="N158"/>
      <c r="O158"/>
    </row>
    <row r="159" spans="1:15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2"/>
      <c r="N159"/>
      <c r="O159"/>
    </row>
    <row r="160" spans="1:15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2"/>
      <c r="N160"/>
      <c r="O160"/>
    </row>
    <row r="161" spans="1:15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2"/>
      <c r="N161"/>
      <c r="O161"/>
    </row>
    <row r="162" spans="1:15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2"/>
      <c r="N162"/>
      <c r="O162"/>
    </row>
    <row r="163" spans="1:15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2"/>
      <c r="N163"/>
      <c r="O163"/>
    </row>
    <row r="164" spans="1:15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2"/>
      <c r="N164"/>
      <c r="O164"/>
    </row>
    <row r="165" spans="1:15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2"/>
      <c r="N165"/>
      <c r="O165"/>
    </row>
    <row r="166" spans="1:15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2"/>
      <c r="N166"/>
      <c r="O166"/>
    </row>
    <row r="167" spans="1:15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2"/>
      <c r="N167"/>
      <c r="O167"/>
    </row>
    <row r="168" spans="1:15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2"/>
      <c r="N168"/>
      <c r="O168"/>
    </row>
    <row r="169" spans="1:15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2"/>
      <c r="N169"/>
      <c r="O169"/>
    </row>
    <row r="170" spans="1:15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2"/>
      <c r="N170"/>
      <c r="O170"/>
    </row>
    <row r="171" spans="1:15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2"/>
      <c r="N171"/>
      <c r="O171"/>
    </row>
    <row r="172" spans="1:15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2"/>
      <c r="N172"/>
      <c r="O172"/>
    </row>
    <row r="173" spans="1:15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2"/>
      <c r="N173"/>
      <c r="O173"/>
    </row>
    <row r="174" spans="1:15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2"/>
      <c r="N174"/>
      <c r="O174"/>
    </row>
    <row r="175" spans="1:15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2"/>
      <c r="N175"/>
      <c r="O175"/>
    </row>
    <row r="176" spans="1:15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2"/>
      <c r="N176"/>
      <c r="O176"/>
    </row>
    <row r="177" spans="1:15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2"/>
      <c r="N177"/>
      <c r="O177"/>
    </row>
    <row r="178" spans="1:15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2"/>
      <c r="N178"/>
      <c r="O178"/>
    </row>
    <row r="179" spans="1:15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2"/>
      <c r="N179"/>
      <c r="O179"/>
    </row>
    <row r="180" spans="1:15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2"/>
      <c r="N180"/>
      <c r="O180"/>
    </row>
    <row r="181" spans="1:15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2"/>
      <c r="N181"/>
      <c r="O181"/>
    </row>
    <row r="182" spans="1:15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2"/>
      <c r="N182"/>
      <c r="O182"/>
    </row>
    <row r="183" spans="1:15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2"/>
      <c r="N183"/>
      <c r="O183"/>
    </row>
    <row r="184" spans="1:15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2"/>
      <c r="N184"/>
      <c r="O184"/>
    </row>
    <row r="185" spans="1:15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2"/>
      <c r="N185"/>
      <c r="O185"/>
    </row>
    <row r="186" spans="1:15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2"/>
      <c r="N186"/>
      <c r="O186"/>
    </row>
    <row r="187" spans="1:15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2"/>
      <c r="N187"/>
      <c r="O187"/>
    </row>
    <row r="188" spans="1:15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2"/>
      <c r="N188"/>
      <c r="O188"/>
    </row>
    <row r="189" spans="1:15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2"/>
      <c r="N189"/>
      <c r="O189"/>
    </row>
    <row r="190" spans="1:15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2"/>
      <c r="N190"/>
      <c r="O190"/>
    </row>
    <row r="191" spans="1:15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2"/>
      <c r="N191"/>
      <c r="O191"/>
    </row>
    <row r="192" spans="1:15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2"/>
      <c r="N192"/>
      <c r="O192"/>
    </row>
    <row r="193" spans="1:15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2"/>
      <c r="N193"/>
      <c r="O193"/>
    </row>
    <row r="194" spans="1:15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2"/>
      <c r="N194"/>
      <c r="O194"/>
    </row>
    <row r="195" spans="1:15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2"/>
      <c r="N195"/>
      <c r="O195"/>
    </row>
    <row r="196" spans="1:15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2"/>
      <c r="N196"/>
      <c r="O196"/>
    </row>
    <row r="197" spans="1:15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2"/>
      <c r="N197"/>
      <c r="O197"/>
    </row>
    <row r="198" spans="1:15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2"/>
      <c r="N198"/>
      <c r="O198"/>
    </row>
    <row r="199" spans="1:15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2"/>
      <c r="N199"/>
      <c r="O199"/>
    </row>
    <row r="200" spans="1:15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2"/>
      <c r="N200"/>
      <c r="O200"/>
    </row>
    <row r="201" spans="1:15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2"/>
      <c r="N201"/>
      <c r="O201"/>
    </row>
    <row r="202" spans="1:15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2"/>
      <c r="N202"/>
      <c r="O202"/>
    </row>
    <row r="203" spans="1:15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2"/>
      <c r="N203"/>
      <c r="O203"/>
    </row>
    <row r="204" spans="1:15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2"/>
      <c r="N204"/>
      <c r="O204"/>
    </row>
    <row r="205" spans="1:15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2"/>
      <c r="N205"/>
      <c r="O205"/>
    </row>
    <row r="206" spans="1:15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2"/>
      <c r="N206"/>
      <c r="O206"/>
    </row>
    <row r="207" spans="1:15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2"/>
      <c r="N207"/>
      <c r="O207"/>
    </row>
    <row r="208" spans="1:15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2"/>
      <c r="N208"/>
      <c r="O208"/>
    </row>
    <row r="209" spans="1:15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2"/>
      <c r="N209"/>
      <c r="O209"/>
    </row>
    <row r="210" spans="1:15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2"/>
      <c r="N210"/>
      <c r="O210"/>
    </row>
    <row r="211" spans="1:15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2"/>
      <c r="N211"/>
      <c r="O211"/>
    </row>
    <row r="212" spans="1:15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2"/>
      <c r="N212"/>
      <c r="O212"/>
    </row>
    <row r="213" spans="1:15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2"/>
      <c r="N213"/>
      <c r="O213"/>
    </row>
    <row r="214" spans="1:15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2"/>
      <c r="N214"/>
      <c r="O214"/>
    </row>
    <row r="215" spans="1:15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2"/>
      <c r="N215"/>
      <c r="O215"/>
    </row>
    <row r="216" spans="1:15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2"/>
      <c r="N216"/>
      <c r="O216"/>
    </row>
    <row r="217" spans="1:15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2"/>
      <c r="N217"/>
      <c r="O217"/>
    </row>
    <row r="218" spans="1:15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2"/>
      <c r="N218"/>
      <c r="O218"/>
    </row>
    <row r="219" spans="1:15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2"/>
      <c r="N219"/>
      <c r="O219"/>
    </row>
    <row r="220" spans="1:15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2"/>
      <c r="N220"/>
      <c r="O220"/>
    </row>
    <row r="221" spans="1:15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2"/>
      <c r="N221"/>
      <c r="O221"/>
    </row>
    <row r="222" spans="1:15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2"/>
      <c r="N222"/>
      <c r="O222"/>
    </row>
    <row r="223" spans="1:15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2"/>
      <c r="N223"/>
      <c r="O223"/>
    </row>
    <row r="224" spans="1:15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2"/>
      <c r="N224"/>
      <c r="O224"/>
    </row>
    <row r="225" spans="1:15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2"/>
      <c r="N225"/>
      <c r="O225"/>
    </row>
    <row r="226" spans="1:15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2"/>
      <c r="N226"/>
      <c r="O226"/>
    </row>
    <row r="227" spans="1:15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2"/>
      <c r="N227"/>
      <c r="O227"/>
    </row>
    <row r="228" spans="1:15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2"/>
      <c r="N228"/>
      <c r="O228"/>
    </row>
    <row r="229" spans="1:15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2"/>
      <c r="N229"/>
      <c r="O229"/>
    </row>
    <row r="230" spans="1:15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2"/>
      <c r="N230"/>
      <c r="O230"/>
    </row>
    <row r="231" spans="1:15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2"/>
      <c r="N231"/>
      <c r="O231"/>
    </row>
    <row r="232" spans="1:15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2"/>
      <c r="N232"/>
      <c r="O232"/>
    </row>
    <row r="233" spans="1:15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2"/>
      <c r="N233"/>
      <c r="O233"/>
    </row>
    <row r="234" spans="1:15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2"/>
      <c r="N234"/>
      <c r="O234"/>
    </row>
    <row r="235" spans="1:15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2"/>
      <c r="N235"/>
      <c r="O235"/>
    </row>
    <row r="236" spans="1:15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2"/>
      <c r="N236"/>
      <c r="O236"/>
    </row>
    <row r="237" spans="1:15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2"/>
      <c r="N237"/>
      <c r="O237"/>
    </row>
    <row r="238" spans="1:15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2"/>
      <c r="N238"/>
      <c r="O238"/>
    </row>
    <row r="239" spans="1:15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2"/>
      <c r="N239"/>
      <c r="O239"/>
    </row>
    <row r="240" spans="1:15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2"/>
      <c r="N240"/>
      <c r="O240"/>
    </row>
    <row r="241" spans="1:15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2"/>
      <c r="N241"/>
      <c r="O241"/>
    </row>
    <row r="242" spans="1:15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2"/>
      <c r="N242"/>
      <c r="O242"/>
    </row>
    <row r="243" spans="1:15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2"/>
      <c r="N243"/>
      <c r="O243"/>
    </row>
    <row r="244" spans="1:15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2"/>
      <c r="N244"/>
      <c r="O244"/>
    </row>
    <row r="245" spans="1:15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2"/>
      <c r="N245"/>
      <c r="O245"/>
    </row>
    <row r="246" spans="1:15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2"/>
      <c r="N246"/>
      <c r="O246"/>
    </row>
    <row r="247" spans="1:15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2"/>
      <c r="N247"/>
      <c r="O247"/>
    </row>
    <row r="248" spans="1:15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2"/>
      <c r="N248"/>
      <c r="O248"/>
    </row>
    <row r="249" spans="1:15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2"/>
      <c r="N249"/>
      <c r="O249"/>
    </row>
    <row r="250" spans="1:15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2"/>
      <c r="N250"/>
      <c r="O250"/>
    </row>
    <row r="251" spans="1:15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2"/>
      <c r="N251"/>
      <c r="O251"/>
    </row>
    <row r="252" spans="1:15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2"/>
      <c r="N252"/>
      <c r="O252"/>
    </row>
    <row r="253" spans="1:15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2"/>
      <c r="N253"/>
      <c r="O253"/>
    </row>
    <row r="254" spans="1:15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2"/>
      <c r="N254"/>
      <c r="O254"/>
    </row>
    <row r="255" spans="1:15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2"/>
      <c r="N255"/>
      <c r="O255"/>
    </row>
    <row r="256" spans="1:15" ht="14.25" customHeight="1" x14ac:dyDescent="0.25">
      <c r="L256" s="12"/>
    </row>
    <row r="257" spans="1:13" ht="14.25" customHeight="1" x14ac:dyDescent="0.25">
      <c r="L257" s="12"/>
    </row>
    <row r="258" spans="1:13" ht="14.25" customHeight="1" x14ac:dyDescent="0.25">
      <c r="L258" s="12"/>
    </row>
    <row r="259" spans="1:13" ht="14.25" customHeight="1" x14ac:dyDescent="0.25">
      <c r="L259" s="12"/>
    </row>
    <row r="260" spans="1:13" ht="14.25" customHeight="1" x14ac:dyDescent="0.25">
      <c r="L260" s="12"/>
    </row>
    <row r="261" spans="1:13" ht="14.25" customHeight="1" x14ac:dyDescent="0.25">
      <c r="L261" s="12"/>
    </row>
    <row r="262" spans="1:13" ht="14.25" customHeight="1" x14ac:dyDescent="0.25">
      <c r="L262" s="12"/>
    </row>
    <row r="263" spans="1:13" ht="14.25" customHeight="1" x14ac:dyDescent="0.25">
      <c r="L263" s="12"/>
    </row>
    <row r="264" spans="1:13" ht="14.25" customHeight="1" x14ac:dyDescent="0.25">
      <c r="L264" s="12"/>
    </row>
    <row r="265" spans="1:13" s="11" customFormat="1" ht="30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0"/>
      <c r="M265" s="10"/>
    </row>
    <row r="266" spans="1:13" ht="14.25" customHeight="1" x14ac:dyDescent="0.25">
      <c r="L266" s="12"/>
    </row>
    <row r="267" spans="1:13" ht="14.25" customHeight="1" x14ac:dyDescent="0.25">
      <c r="L267" s="12"/>
    </row>
    <row r="268" spans="1:13" ht="14.25" customHeight="1" x14ac:dyDescent="0.25">
      <c r="L268" s="12"/>
    </row>
    <row r="269" spans="1:13" ht="14.25" customHeight="1" x14ac:dyDescent="0.25">
      <c r="L269" s="12"/>
    </row>
    <row r="270" spans="1:13" ht="14.25" customHeight="1" x14ac:dyDescent="0.25">
      <c r="L270" s="12"/>
    </row>
    <row r="271" spans="1:13" ht="14.25" customHeight="1" x14ac:dyDescent="0.25">
      <c r="L271" s="12"/>
    </row>
    <row r="272" spans="1:13" ht="14.25" customHeight="1" x14ac:dyDescent="0.25">
      <c r="L272" s="12"/>
    </row>
    <row r="274" spans="1:15" s="11" customFormat="1" ht="30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0"/>
      <c r="M274" s="10"/>
    </row>
    <row r="275" spans="1:15" ht="13.15" customHeight="1" x14ac:dyDescent="0.25"/>
    <row r="280" spans="1:15" s="2" customFormat="1" ht="13.15" customHeight="1" x14ac:dyDescent="0.25"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"/>
      <c r="M280" s="1"/>
      <c r="N280"/>
      <c r="O280"/>
    </row>
    <row r="282" spans="1:15" s="2" customFormat="1" ht="13.15" customHeight="1" x14ac:dyDescent="0.25"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"/>
      <c r="M282" s="1"/>
      <c r="N282"/>
      <c r="O282"/>
    </row>
    <row r="286" spans="1:15" s="2" customFormat="1" ht="13.15" customHeight="1" x14ac:dyDescent="0.25"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"/>
      <c r="M286" s="1"/>
      <c r="N286"/>
      <c r="O286"/>
    </row>
    <row r="290" spans="2:15" s="2" customFormat="1" ht="13.15" customHeight="1" x14ac:dyDescent="0.25"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"/>
      <c r="M290" s="1"/>
      <c r="N290"/>
      <c r="O290"/>
    </row>
    <row r="298" spans="2:15" s="2" customFormat="1" ht="13.15" customHeight="1" x14ac:dyDescent="0.25"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"/>
      <c r="M298" s="1"/>
      <c r="N298"/>
      <c r="O29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9"/>
  <sheetViews>
    <sheetView view="pageBreakPreview" zoomScaleNormal="100" zoomScaleSheetLayoutView="100" workbookViewId="0">
      <pane ySplit="9" topLeftCell="A10" activePane="bottomLeft" state="frozen"/>
      <selection activeCell="J46" sqref="J46"/>
      <selection pane="bottomLeft" activeCell="J46" sqref="J46"/>
    </sheetView>
  </sheetViews>
  <sheetFormatPr defaultRowHeight="12.5" x14ac:dyDescent="0.25"/>
  <cols>
    <col min="1" max="1" width="4.26953125" style="2" customWidth="1"/>
    <col min="2" max="2" width="41.26953125" style="3" customWidth="1"/>
    <col min="3" max="3" width="9" style="4" customWidth="1"/>
    <col min="4" max="4" width="7.7265625" style="4" customWidth="1"/>
    <col min="5" max="5" width="9.81640625" style="4" customWidth="1"/>
    <col min="6" max="6" width="11.26953125" style="4" customWidth="1"/>
    <col min="7" max="7" width="11.1796875" style="4" customWidth="1"/>
    <col min="8" max="8" width="9.7265625" style="4" customWidth="1"/>
    <col min="9" max="9" width="11" style="4" customWidth="1"/>
    <col min="10" max="10" width="11.1796875" style="4" customWidth="1"/>
    <col min="11" max="11" width="9.90625" style="4" customWidth="1"/>
    <col min="12" max="12" width="11.7265625" style="1" bestFit="1" customWidth="1"/>
    <col min="13" max="13" width="13.7265625" style="1" bestFit="1" customWidth="1"/>
    <col min="14" max="14" width="12.26953125" bestFit="1" customWidth="1"/>
    <col min="15" max="15" width="11.26953125" bestFit="1" customWidth="1"/>
  </cols>
  <sheetData>
    <row r="1" spans="1:15" ht="38" customHeight="1" x14ac:dyDescent="0.25">
      <c r="A1" s="279" t="s">
        <v>364</v>
      </c>
      <c r="B1" s="279"/>
      <c r="C1" s="279"/>
      <c r="D1" s="279"/>
      <c r="E1" s="120"/>
      <c r="F1" s="58"/>
      <c r="G1" s="58"/>
      <c r="H1" s="58"/>
      <c r="I1" s="297" t="s">
        <v>266</v>
      </c>
      <c r="J1" s="297"/>
      <c r="K1" s="297"/>
    </row>
    <row r="2" spans="1:15" ht="25" customHeight="1" x14ac:dyDescent="0.5">
      <c r="A2" s="298" t="s">
        <v>25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5" ht="25" x14ac:dyDescent="0.5">
      <c r="A3" s="298" t="s">
        <v>206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5" ht="25" x14ac:dyDescent="0.5">
      <c r="A4" s="298" t="s">
        <v>30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5" ht="13" x14ac:dyDescent="0.3">
      <c r="A5" s="14"/>
      <c r="B5" s="14"/>
      <c r="C5" s="14"/>
      <c r="D5" s="121"/>
      <c r="E5" s="121"/>
      <c r="F5" s="14"/>
      <c r="G5" s="14"/>
      <c r="H5" s="14"/>
      <c r="I5" s="6"/>
      <c r="J5" s="6"/>
      <c r="K5" s="14"/>
    </row>
    <row r="6" spans="1:15" ht="13.5" thickBo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 s="8" customFormat="1" ht="13.15" customHeight="1" x14ac:dyDescent="0.25">
      <c r="A7" s="299" t="s">
        <v>0</v>
      </c>
      <c r="B7" s="302" t="s">
        <v>1</v>
      </c>
      <c r="C7" s="304" t="s">
        <v>6</v>
      </c>
      <c r="D7" s="304" t="s">
        <v>7</v>
      </c>
      <c r="E7" s="304" t="s">
        <v>17</v>
      </c>
      <c r="F7" s="304" t="s">
        <v>2</v>
      </c>
      <c r="G7" s="304" t="s">
        <v>3</v>
      </c>
      <c r="H7" s="304" t="s">
        <v>4</v>
      </c>
      <c r="I7" s="304" t="s">
        <v>15</v>
      </c>
      <c r="J7" s="304" t="s">
        <v>16</v>
      </c>
      <c r="K7" s="295" t="s">
        <v>5</v>
      </c>
      <c r="L7" s="7"/>
      <c r="M7" s="7"/>
    </row>
    <row r="8" spans="1:15" s="8" customFormat="1" ht="13" x14ac:dyDescent="0.25">
      <c r="A8" s="300"/>
      <c r="B8" s="303"/>
      <c r="C8" s="305"/>
      <c r="D8" s="305"/>
      <c r="E8" s="305"/>
      <c r="F8" s="306"/>
      <c r="G8" s="306"/>
      <c r="H8" s="306"/>
      <c r="I8" s="306"/>
      <c r="J8" s="306"/>
      <c r="K8" s="296"/>
      <c r="L8" s="7"/>
      <c r="M8" s="7"/>
    </row>
    <row r="9" spans="1:15" s="8" customFormat="1" ht="13" x14ac:dyDescent="0.25">
      <c r="A9" s="301"/>
      <c r="B9" s="303"/>
      <c r="C9" s="306"/>
      <c r="D9" s="306"/>
      <c r="E9" s="306"/>
      <c r="F9" s="253" t="s">
        <v>14</v>
      </c>
      <c r="G9" s="253" t="s">
        <v>14</v>
      </c>
      <c r="H9" s="253" t="s">
        <v>14</v>
      </c>
      <c r="I9" s="253" t="s">
        <v>14</v>
      </c>
      <c r="J9" s="253" t="s">
        <v>14</v>
      </c>
      <c r="K9" s="71" t="s">
        <v>14</v>
      </c>
      <c r="L9" s="7"/>
      <c r="M9" s="7"/>
    </row>
    <row r="10" spans="1:15" s="9" customFormat="1" ht="11.5" x14ac:dyDescent="0.25">
      <c r="A10" s="73" t="s">
        <v>24</v>
      </c>
      <c r="B10" s="13">
        <v>1</v>
      </c>
      <c r="C10" s="15" t="s">
        <v>19</v>
      </c>
      <c r="D10" s="13">
        <v>3</v>
      </c>
      <c r="E10" s="15" t="s">
        <v>9</v>
      </c>
      <c r="F10" s="13">
        <v>5</v>
      </c>
      <c r="G10" s="15" t="s">
        <v>10</v>
      </c>
      <c r="H10" s="13">
        <v>7</v>
      </c>
      <c r="I10" s="15">
        <v>8</v>
      </c>
      <c r="J10" s="15">
        <v>9</v>
      </c>
      <c r="K10" s="41" t="s">
        <v>23</v>
      </c>
      <c r="L10" s="7"/>
      <c r="M10" s="7"/>
    </row>
    <row r="11" spans="1:15" s="9" customFormat="1" ht="11.5" x14ac:dyDescent="0.25">
      <c r="A11" s="73"/>
      <c r="B11" s="168" t="s">
        <v>202</v>
      </c>
      <c r="C11" s="15"/>
      <c r="D11" s="13"/>
      <c r="E11" s="15"/>
      <c r="F11" s="13"/>
      <c r="G11" s="15"/>
      <c r="H11" s="13"/>
      <c r="I11" s="15"/>
      <c r="J11" s="15"/>
      <c r="K11" s="41"/>
      <c r="L11" s="7"/>
      <c r="M11" s="7"/>
    </row>
    <row r="12" spans="1:15" s="9" customFormat="1" x14ac:dyDescent="0.25">
      <c r="A12" s="67" t="s">
        <v>18</v>
      </c>
      <c r="B12" s="167" t="s">
        <v>205</v>
      </c>
      <c r="C12" s="124" t="s">
        <v>86</v>
      </c>
      <c r="D12" s="69">
        <v>1</v>
      </c>
      <c r="E12" s="68">
        <f>559284*0.4-16077</f>
        <v>207636.6</v>
      </c>
      <c r="F12" s="17">
        <v>35000</v>
      </c>
      <c r="G12" s="17">
        <v>0</v>
      </c>
      <c r="H12" s="17">
        <f>D12*E12</f>
        <v>207636.6</v>
      </c>
      <c r="I12" s="17">
        <v>0</v>
      </c>
      <c r="J12" s="17">
        <v>0</v>
      </c>
      <c r="K12" s="72">
        <f t="shared" ref="K12" si="0">F12+G12+H12+I12+J12</f>
        <v>242636.6</v>
      </c>
      <c r="L12" s="7"/>
      <c r="M12" s="7"/>
    </row>
    <row r="13" spans="1:15" s="1" customFormat="1" ht="14.25" customHeight="1" thickBot="1" x14ac:dyDescent="0.3">
      <c r="A13" s="66"/>
      <c r="B13" s="64" t="s">
        <v>12</v>
      </c>
      <c r="C13" s="44"/>
      <c r="D13" s="122"/>
      <c r="E13" s="123"/>
      <c r="F13" s="65">
        <f t="shared" ref="F13:K13" si="1">ROUND(SUM(F12:F12),0)</f>
        <v>35000</v>
      </c>
      <c r="G13" s="65">
        <f t="shared" si="1"/>
        <v>0</v>
      </c>
      <c r="H13" s="65">
        <f t="shared" si="1"/>
        <v>207637</v>
      </c>
      <c r="I13" s="65">
        <f t="shared" si="1"/>
        <v>0</v>
      </c>
      <c r="J13" s="65">
        <f t="shared" si="1"/>
        <v>0</v>
      </c>
      <c r="K13" s="206">
        <f t="shared" si="1"/>
        <v>242637</v>
      </c>
      <c r="L13" s="12"/>
      <c r="M13" s="50">
        <f>SUM(F13:J13)</f>
        <v>242637</v>
      </c>
      <c r="N13"/>
      <c r="O13"/>
    </row>
    <row r="14" spans="1:15" s="1" customFormat="1" ht="14.25" customHeight="1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12"/>
      <c r="N14"/>
      <c r="O14"/>
    </row>
    <row r="15" spans="1:15" s="1" customFormat="1" ht="14.25" customHeight="1" x14ac:dyDescent="0.25">
      <c r="A15" s="2"/>
      <c r="B15" s="3"/>
      <c r="C15" s="4"/>
      <c r="D15" s="4"/>
      <c r="E15" s="4"/>
      <c r="F15" s="4"/>
      <c r="G15" s="4"/>
      <c r="H15" s="4"/>
      <c r="I15" s="4"/>
      <c r="J15" s="4"/>
      <c r="K15" s="4"/>
      <c r="L15" s="12"/>
      <c r="N15"/>
      <c r="O15"/>
    </row>
    <row r="16" spans="1:15" s="1" customFormat="1" ht="14.25" customHeight="1" x14ac:dyDescent="0.25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12"/>
      <c r="N16"/>
      <c r="O16"/>
    </row>
    <row r="17" spans="1:15" s="1" customFormat="1" ht="14.25" customHeight="1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12"/>
      <c r="N17"/>
      <c r="O17"/>
    </row>
    <row r="18" spans="1:15" s="1" customFormat="1" ht="14.25" customHeight="1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12"/>
      <c r="N18"/>
      <c r="O18"/>
    </row>
    <row r="19" spans="1:15" s="1" customFormat="1" ht="14.25" customHeight="1" x14ac:dyDescent="0.25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12"/>
      <c r="N19"/>
      <c r="O19"/>
    </row>
    <row r="20" spans="1:15" s="1" customFormat="1" ht="14.25" customHeight="1" x14ac:dyDescent="0.25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12"/>
      <c r="N20"/>
      <c r="O20"/>
    </row>
    <row r="21" spans="1:15" s="1" customFormat="1" ht="14.25" customHeight="1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12"/>
      <c r="N21"/>
      <c r="O21"/>
    </row>
    <row r="22" spans="1:15" s="1" customFormat="1" ht="14.25" customHeight="1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12"/>
      <c r="N22"/>
      <c r="O22"/>
    </row>
    <row r="23" spans="1:15" s="1" customFormat="1" ht="14.25" customHeight="1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12"/>
      <c r="N23"/>
      <c r="O23"/>
    </row>
    <row r="24" spans="1:15" s="1" customFormat="1" ht="14.25" customHeight="1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12"/>
      <c r="N24"/>
      <c r="O24"/>
    </row>
    <row r="25" spans="1:15" s="1" customFormat="1" ht="14.25" customHeight="1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12"/>
      <c r="N25"/>
      <c r="O25"/>
    </row>
    <row r="26" spans="1:15" s="1" customFormat="1" ht="14.25" customHeight="1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12"/>
      <c r="N26"/>
      <c r="O26"/>
    </row>
    <row r="27" spans="1:15" s="1" customFormat="1" ht="14.25" customHeight="1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12"/>
      <c r="N27"/>
      <c r="O27"/>
    </row>
    <row r="28" spans="1:15" s="1" customFormat="1" ht="14.25" customHeight="1" x14ac:dyDescent="0.25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12"/>
      <c r="N28"/>
      <c r="O28"/>
    </row>
    <row r="29" spans="1:15" s="1" customFormat="1" ht="14.25" customHeight="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12"/>
      <c r="N29"/>
      <c r="O29"/>
    </row>
    <row r="30" spans="1:15" s="1" customFormat="1" ht="14.25" customHeight="1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12"/>
      <c r="N30"/>
      <c r="O30"/>
    </row>
    <row r="31" spans="1:15" s="1" customFormat="1" ht="14.25" customHeight="1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12"/>
      <c r="N31"/>
      <c r="O31"/>
    </row>
    <row r="32" spans="1:15" s="1" customFormat="1" ht="14.25" customHeight="1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12"/>
      <c r="N32"/>
      <c r="O32"/>
    </row>
    <row r="33" spans="1:15" s="1" customFormat="1" ht="14.25" customHeight="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12"/>
      <c r="N33"/>
      <c r="O33"/>
    </row>
    <row r="34" spans="1:15" s="1" customFormat="1" ht="14.25" customHeight="1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12"/>
      <c r="N34"/>
      <c r="O34"/>
    </row>
    <row r="35" spans="1:15" s="1" customFormat="1" ht="14.2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12"/>
      <c r="N35"/>
      <c r="O35"/>
    </row>
    <row r="36" spans="1:15" s="1" customFormat="1" ht="14.25" customHeight="1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12"/>
      <c r="N36"/>
      <c r="O36"/>
    </row>
    <row r="37" spans="1:15" s="1" customFormat="1" ht="14.25" customHeight="1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12"/>
      <c r="N37"/>
      <c r="O37"/>
    </row>
    <row r="38" spans="1:15" s="1" customFormat="1" ht="14.25" customHeight="1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12"/>
      <c r="N38"/>
      <c r="O38"/>
    </row>
    <row r="39" spans="1:15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2"/>
      <c r="N39"/>
      <c r="O39"/>
    </row>
    <row r="40" spans="1:15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2"/>
      <c r="N40"/>
      <c r="O40"/>
    </row>
    <row r="41" spans="1:15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2"/>
      <c r="N41"/>
      <c r="O41"/>
    </row>
    <row r="42" spans="1:15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2"/>
      <c r="N42"/>
      <c r="O42"/>
    </row>
    <row r="43" spans="1:15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2"/>
      <c r="N43"/>
      <c r="O43"/>
    </row>
    <row r="44" spans="1:15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2"/>
      <c r="N44"/>
      <c r="O44"/>
    </row>
    <row r="45" spans="1:15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2"/>
      <c r="N45"/>
      <c r="O45"/>
    </row>
    <row r="46" spans="1:15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2"/>
      <c r="N46"/>
      <c r="O46"/>
    </row>
    <row r="47" spans="1:15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2"/>
      <c r="N47"/>
      <c r="O47"/>
    </row>
    <row r="48" spans="1:15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2"/>
      <c r="N48"/>
      <c r="O48"/>
    </row>
    <row r="49" spans="1:15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2"/>
      <c r="N49"/>
      <c r="O49"/>
    </row>
    <row r="50" spans="1:15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2"/>
      <c r="N50"/>
      <c r="O50"/>
    </row>
    <row r="51" spans="1:15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2"/>
      <c r="N51"/>
      <c r="O51"/>
    </row>
    <row r="52" spans="1:15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2"/>
      <c r="N52"/>
      <c r="O52"/>
    </row>
    <row r="53" spans="1:15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2"/>
      <c r="N53"/>
      <c r="O53"/>
    </row>
    <row r="54" spans="1:15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2"/>
      <c r="N54"/>
      <c r="O54"/>
    </row>
    <row r="55" spans="1:15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2"/>
      <c r="N55"/>
      <c r="O55"/>
    </row>
    <row r="56" spans="1:15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2"/>
      <c r="N56"/>
      <c r="O56"/>
    </row>
    <row r="57" spans="1:15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2"/>
      <c r="N57"/>
      <c r="O57"/>
    </row>
    <row r="58" spans="1:15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2"/>
      <c r="N58"/>
      <c r="O58"/>
    </row>
    <row r="59" spans="1:15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2"/>
      <c r="N59"/>
      <c r="O59"/>
    </row>
    <row r="60" spans="1:15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2"/>
      <c r="N60"/>
      <c r="O60"/>
    </row>
    <row r="61" spans="1:15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2"/>
      <c r="N61"/>
      <c r="O61"/>
    </row>
    <row r="62" spans="1:15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2"/>
      <c r="N62"/>
      <c r="O62"/>
    </row>
    <row r="63" spans="1:15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2"/>
      <c r="N63"/>
      <c r="O63"/>
    </row>
    <row r="64" spans="1:15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2"/>
      <c r="N64"/>
      <c r="O64"/>
    </row>
    <row r="65" spans="1:15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2"/>
      <c r="N65"/>
      <c r="O65"/>
    </row>
    <row r="66" spans="1:15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2"/>
      <c r="N66"/>
      <c r="O66"/>
    </row>
    <row r="67" spans="1:15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2"/>
      <c r="N67"/>
      <c r="O67"/>
    </row>
    <row r="68" spans="1:15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2"/>
      <c r="N68"/>
      <c r="O68"/>
    </row>
    <row r="69" spans="1:15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2"/>
      <c r="N69"/>
      <c r="O69"/>
    </row>
    <row r="70" spans="1:15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2"/>
      <c r="N70"/>
      <c r="O70"/>
    </row>
    <row r="71" spans="1:15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2"/>
      <c r="N71"/>
      <c r="O71"/>
    </row>
    <row r="72" spans="1:15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2"/>
      <c r="N72"/>
      <c r="O72"/>
    </row>
    <row r="73" spans="1:15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2"/>
      <c r="N73"/>
      <c r="O73"/>
    </row>
    <row r="74" spans="1:15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2"/>
      <c r="N74"/>
      <c r="O74"/>
    </row>
    <row r="75" spans="1:15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2"/>
      <c r="N75"/>
      <c r="O75"/>
    </row>
    <row r="76" spans="1:15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2"/>
      <c r="N76"/>
      <c r="O76"/>
    </row>
    <row r="77" spans="1:15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2"/>
      <c r="N77"/>
      <c r="O77"/>
    </row>
    <row r="78" spans="1:15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2"/>
      <c r="N78"/>
      <c r="O78"/>
    </row>
    <row r="79" spans="1:15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2"/>
      <c r="N79"/>
      <c r="O79"/>
    </row>
    <row r="80" spans="1:15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2"/>
      <c r="N80"/>
      <c r="O80"/>
    </row>
    <row r="81" spans="1:15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2"/>
      <c r="N81"/>
      <c r="O81"/>
    </row>
    <row r="82" spans="1:15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2"/>
      <c r="N82"/>
      <c r="O82"/>
    </row>
    <row r="83" spans="1:15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2"/>
      <c r="N83"/>
      <c r="O83"/>
    </row>
    <row r="84" spans="1:15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2"/>
      <c r="N84"/>
      <c r="O84"/>
    </row>
    <row r="85" spans="1:15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2"/>
      <c r="N85"/>
      <c r="O85"/>
    </row>
    <row r="86" spans="1:15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2"/>
      <c r="N86"/>
      <c r="O86"/>
    </row>
    <row r="87" spans="1:15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2"/>
      <c r="N87"/>
      <c r="O87"/>
    </row>
    <row r="88" spans="1:15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2"/>
      <c r="N88"/>
      <c r="O88"/>
    </row>
    <row r="89" spans="1:15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2"/>
      <c r="N89"/>
      <c r="O89"/>
    </row>
    <row r="90" spans="1:15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2"/>
      <c r="N90"/>
      <c r="O90"/>
    </row>
    <row r="91" spans="1:15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2"/>
      <c r="N91"/>
      <c r="O91"/>
    </row>
    <row r="92" spans="1:15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2"/>
      <c r="N92"/>
      <c r="O92"/>
    </row>
    <row r="93" spans="1:15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2"/>
      <c r="N93"/>
      <c r="O93"/>
    </row>
    <row r="94" spans="1:15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2"/>
      <c r="N94"/>
      <c r="O94"/>
    </row>
    <row r="95" spans="1:15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2"/>
      <c r="N95"/>
      <c r="O95"/>
    </row>
    <row r="96" spans="1:15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2"/>
      <c r="N96"/>
      <c r="O96"/>
    </row>
    <row r="97" spans="1:15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2"/>
      <c r="N97"/>
      <c r="O97"/>
    </row>
    <row r="98" spans="1:15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2"/>
      <c r="N98"/>
      <c r="O98"/>
    </row>
    <row r="99" spans="1:15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2"/>
      <c r="N99"/>
      <c r="O99"/>
    </row>
    <row r="100" spans="1:15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2"/>
      <c r="N100"/>
      <c r="O100"/>
    </row>
    <row r="101" spans="1:15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2"/>
      <c r="N101"/>
      <c r="O101"/>
    </row>
    <row r="102" spans="1:15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2"/>
      <c r="N102"/>
      <c r="O102"/>
    </row>
    <row r="103" spans="1:15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2"/>
      <c r="N103"/>
      <c r="O103"/>
    </row>
    <row r="104" spans="1:15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2"/>
      <c r="N104"/>
      <c r="O104"/>
    </row>
    <row r="105" spans="1:15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2"/>
      <c r="N105"/>
      <c r="O105"/>
    </row>
    <row r="106" spans="1:15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2"/>
      <c r="N106"/>
      <c r="O106"/>
    </row>
    <row r="107" spans="1:15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2"/>
      <c r="N107"/>
      <c r="O107"/>
    </row>
    <row r="108" spans="1:15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2"/>
      <c r="N108"/>
      <c r="O108"/>
    </row>
    <row r="109" spans="1:15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2"/>
      <c r="N109"/>
      <c r="O109"/>
    </row>
    <row r="110" spans="1:15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2"/>
      <c r="N110"/>
      <c r="O110"/>
    </row>
    <row r="111" spans="1:15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2"/>
      <c r="N111"/>
      <c r="O111"/>
    </row>
    <row r="112" spans="1:15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2"/>
      <c r="N112"/>
      <c r="O112"/>
    </row>
    <row r="113" spans="1:15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2"/>
      <c r="N113"/>
      <c r="O113"/>
    </row>
    <row r="114" spans="1:15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2"/>
      <c r="N114"/>
      <c r="O114"/>
    </row>
    <row r="115" spans="1:15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2"/>
      <c r="N115"/>
      <c r="O115"/>
    </row>
    <row r="116" spans="1:15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2"/>
      <c r="N116"/>
      <c r="O116"/>
    </row>
    <row r="117" spans="1:15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2"/>
      <c r="N117"/>
      <c r="O117"/>
    </row>
    <row r="118" spans="1:15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2"/>
      <c r="N118"/>
      <c r="O118"/>
    </row>
    <row r="119" spans="1:15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2"/>
      <c r="N119"/>
      <c r="O119"/>
    </row>
    <row r="120" spans="1:15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2"/>
      <c r="N120"/>
      <c r="O120"/>
    </row>
    <row r="121" spans="1:15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2"/>
      <c r="N121"/>
      <c r="O121"/>
    </row>
    <row r="122" spans="1:15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2"/>
      <c r="N122"/>
      <c r="O122"/>
    </row>
    <row r="123" spans="1:15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2"/>
      <c r="N123"/>
      <c r="O123"/>
    </row>
    <row r="124" spans="1:15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2"/>
      <c r="N124"/>
      <c r="O124"/>
    </row>
    <row r="125" spans="1:15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2"/>
      <c r="N125"/>
      <c r="O125"/>
    </row>
    <row r="126" spans="1:15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2"/>
      <c r="N126"/>
      <c r="O126"/>
    </row>
    <row r="127" spans="1:15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2"/>
      <c r="N127"/>
      <c r="O127"/>
    </row>
    <row r="128" spans="1:15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2"/>
      <c r="N128"/>
      <c r="O128"/>
    </row>
    <row r="129" spans="1:15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2"/>
      <c r="N129"/>
      <c r="O129"/>
    </row>
    <row r="130" spans="1:15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2"/>
      <c r="N130"/>
      <c r="O130"/>
    </row>
    <row r="131" spans="1:15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2"/>
      <c r="N131"/>
      <c r="O131"/>
    </row>
    <row r="132" spans="1:15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2"/>
      <c r="N132"/>
      <c r="O132"/>
    </row>
    <row r="133" spans="1:15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2"/>
      <c r="N133"/>
      <c r="O133"/>
    </row>
    <row r="134" spans="1:15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2"/>
      <c r="N134"/>
      <c r="O134"/>
    </row>
    <row r="135" spans="1:15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2"/>
      <c r="N135"/>
      <c r="O135"/>
    </row>
    <row r="136" spans="1:15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2"/>
      <c r="N136"/>
      <c r="O136"/>
    </row>
    <row r="137" spans="1:15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2"/>
      <c r="N137"/>
      <c r="O137"/>
    </row>
    <row r="138" spans="1:15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2"/>
      <c r="N138"/>
      <c r="O138"/>
    </row>
    <row r="139" spans="1:15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2"/>
      <c r="N139"/>
      <c r="O139"/>
    </row>
    <row r="140" spans="1:15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2"/>
      <c r="N140"/>
      <c r="O140"/>
    </row>
    <row r="141" spans="1:15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2"/>
      <c r="N141"/>
      <c r="O141"/>
    </row>
    <row r="142" spans="1:15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2"/>
      <c r="N142"/>
      <c r="O142"/>
    </row>
    <row r="143" spans="1:15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2"/>
      <c r="N143"/>
      <c r="O143"/>
    </row>
    <row r="144" spans="1:15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2"/>
      <c r="N144"/>
      <c r="O144"/>
    </row>
    <row r="145" spans="1:15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2"/>
      <c r="N145"/>
      <c r="O145"/>
    </row>
    <row r="146" spans="1:15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2"/>
      <c r="N146"/>
      <c r="O146"/>
    </row>
    <row r="147" spans="1:15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2"/>
      <c r="N147"/>
      <c r="O147"/>
    </row>
    <row r="148" spans="1:15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2"/>
      <c r="N148"/>
      <c r="O148"/>
    </row>
    <row r="149" spans="1:15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2"/>
      <c r="N149"/>
      <c r="O149"/>
    </row>
    <row r="150" spans="1:15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2"/>
      <c r="N150"/>
      <c r="O150"/>
    </row>
    <row r="151" spans="1:15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2"/>
      <c r="N151"/>
      <c r="O151"/>
    </row>
    <row r="152" spans="1:15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2"/>
      <c r="N152"/>
      <c r="O152"/>
    </row>
    <row r="153" spans="1:15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2"/>
      <c r="N153"/>
      <c r="O153"/>
    </row>
    <row r="154" spans="1:15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2"/>
      <c r="N154"/>
      <c r="O154"/>
    </row>
    <row r="155" spans="1:15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2"/>
      <c r="N155"/>
      <c r="O155"/>
    </row>
    <row r="156" spans="1:15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2"/>
      <c r="N156"/>
      <c r="O156"/>
    </row>
    <row r="157" spans="1:15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2"/>
      <c r="N157"/>
      <c r="O157"/>
    </row>
    <row r="158" spans="1:15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2"/>
      <c r="N158"/>
      <c r="O158"/>
    </row>
    <row r="159" spans="1:15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2"/>
      <c r="N159"/>
      <c r="O159"/>
    </row>
    <row r="160" spans="1:15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2"/>
      <c r="N160"/>
      <c r="O160"/>
    </row>
    <row r="161" spans="1:15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2"/>
      <c r="N161"/>
      <c r="O161"/>
    </row>
    <row r="162" spans="1:15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2"/>
      <c r="N162"/>
      <c r="O162"/>
    </row>
    <row r="163" spans="1:15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2"/>
      <c r="N163"/>
      <c r="O163"/>
    </row>
    <row r="164" spans="1:15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2"/>
      <c r="N164"/>
      <c r="O164"/>
    </row>
    <row r="165" spans="1:15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2"/>
      <c r="N165"/>
      <c r="O165"/>
    </row>
    <row r="166" spans="1:15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2"/>
      <c r="N166"/>
      <c r="O166"/>
    </row>
    <row r="167" spans="1:15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2"/>
      <c r="N167"/>
      <c r="O167"/>
    </row>
    <row r="168" spans="1:15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2"/>
      <c r="N168"/>
      <c r="O168"/>
    </row>
    <row r="169" spans="1:15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2"/>
      <c r="N169"/>
      <c r="O169"/>
    </row>
    <row r="170" spans="1:15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2"/>
      <c r="N170"/>
      <c r="O170"/>
    </row>
    <row r="171" spans="1:15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2"/>
      <c r="N171"/>
      <c r="O171"/>
    </row>
    <row r="172" spans="1:15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2"/>
      <c r="N172"/>
      <c r="O172"/>
    </row>
    <row r="173" spans="1:15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2"/>
      <c r="N173"/>
      <c r="O173"/>
    </row>
    <row r="174" spans="1:15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2"/>
      <c r="N174"/>
      <c r="O174"/>
    </row>
    <row r="175" spans="1:15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2"/>
      <c r="N175"/>
      <c r="O175"/>
    </row>
    <row r="176" spans="1:15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2"/>
      <c r="N176"/>
      <c r="O176"/>
    </row>
    <row r="177" spans="1:15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2"/>
      <c r="N177"/>
      <c r="O177"/>
    </row>
    <row r="178" spans="1:15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2"/>
      <c r="N178"/>
      <c r="O178"/>
    </row>
    <row r="179" spans="1:15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2"/>
      <c r="N179"/>
      <c r="O179"/>
    </row>
    <row r="180" spans="1:15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2"/>
      <c r="N180"/>
      <c r="O180"/>
    </row>
    <row r="181" spans="1:15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2"/>
      <c r="N181"/>
      <c r="O181"/>
    </row>
    <row r="182" spans="1:15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2"/>
      <c r="N182"/>
      <c r="O182"/>
    </row>
    <row r="183" spans="1:15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2"/>
      <c r="N183"/>
      <c r="O183"/>
    </row>
    <row r="184" spans="1:15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2"/>
      <c r="N184"/>
      <c r="O184"/>
    </row>
    <row r="185" spans="1:15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2"/>
      <c r="N185"/>
      <c r="O185"/>
    </row>
    <row r="186" spans="1:15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2"/>
      <c r="N186"/>
      <c r="O186"/>
    </row>
    <row r="187" spans="1:15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2"/>
      <c r="N187"/>
      <c r="O187"/>
    </row>
    <row r="188" spans="1:15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2"/>
      <c r="N188"/>
      <c r="O188"/>
    </row>
    <row r="189" spans="1:15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2"/>
      <c r="N189"/>
      <c r="O189"/>
    </row>
    <row r="190" spans="1:15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2"/>
      <c r="N190"/>
      <c r="O190"/>
    </row>
    <row r="191" spans="1:15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2"/>
      <c r="N191"/>
      <c r="O191"/>
    </row>
    <row r="192" spans="1:15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2"/>
      <c r="N192"/>
      <c r="O192"/>
    </row>
    <row r="193" spans="1:15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2"/>
      <c r="N193"/>
      <c r="O193"/>
    </row>
    <row r="194" spans="1:15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2"/>
      <c r="N194"/>
      <c r="O194"/>
    </row>
    <row r="195" spans="1:15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2"/>
      <c r="N195"/>
      <c r="O195"/>
    </row>
    <row r="196" spans="1:15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2"/>
      <c r="N196"/>
      <c r="O196"/>
    </row>
    <row r="197" spans="1:15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2"/>
      <c r="N197"/>
      <c r="O197"/>
    </row>
    <row r="198" spans="1:15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2"/>
      <c r="N198"/>
      <c r="O198"/>
    </row>
    <row r="199" spans="1:15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2"/>
      <c r="N199"/>
      <c r="O199"/>
    </row>
    <row r="200" spans="1:15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2"/>
      <c r="N200"/>
      <c r="O200"/>
    </row>
    <row r="201" spans="1:15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2"/>
      <c r="N201"/>
      <c r="O201"/>
    </row>
    <row r="202" spans="1:15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2"/>
      <c r="N202"/>
      <c r="O202"/>
    </row>
    <row r="203" spans="1:15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2"/>
      <c r="N203"/>
      <c r="O203"/>
    </row>
    <row r="204" spans="1:15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2"/>
      <c r="N204"/>
      <c r="O204"/>
    </row>
    <row r="205" spans="1:15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2"/>
      <c r="N205"/>
      <c r="O205"/>
    </row>
    <row r="206" spans="1:15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2"/>
      <c r="N206"/>
      <c r="O206"/>
    </row>
    <row r="207" spans="1:15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2"/>
      <c r="N207"/>
      <c r="O207"/>
    </row>
    <row r="208" spans="1:15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2"/>
      <c r="N208"/>
      <c r="O208"/>
    </row>
    <row r="209" spans="1:15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2"/>
      <c r="N209"/>
      <c r="O209"/>
    </row>
    <row r="210" spans="1:15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2"/>
      <c r="N210"/>
      <c r="O210"/>
    </row>
    <row r="211" spans="1:15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2"/>
      <c r="N211"/>
      <c r="O211"/>
    </row>
    <row r="212" spans="1:15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2"/>
      <c r="N212"/>
      <c r="O212"/>
    </row>
    <row r="213" spans="1:15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2"/>
      <c r="N213"/>
      <c r="O213"/>
    </row>
    <row r="214" spans="1:15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2"/>
      <c r="N214"/>
      <c r="O214"/>
    </row>
    <row r="215" spans="1:15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2"/>
      <c r="N215"/>
      <c r="O215"/>
    </row>
    <row r="216" spans="1:15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2"/>
      <c r="N216"/>
      <c r="O216"/>
    </row>
    <row r="217" spans="1:15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2"/>
      <c r="N217"/>
      <c r="O217"/>
    </row>
    <row r="218" spans="1:15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2"/>
      <c r="N218"/>
      <c r="O218"/>
    </row>
    <row r="219" spans="1:15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2"/>
      <c r="N219"/>
      <c r="O219"/>
    </row>
    <row r="220" spans="1:15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2"/>
      <c r="N220"/>
      <c r="O220"/>
    </row>
    <row r="221" spans="1:15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2"/>
      <c r="N221"/>
      <c r="O221"/>
    </row>
    <row r="222" spans="1:15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2"/>
      <c r="N222"/>
      <c r="O222"/>
    </row>
    <row r="223" spans="1:15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2"/>
      <c r="N223"/>
      <c r="O223"/>
    </row>
    <row r="224" spans="1:15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2"/>
      <c r="N224"/>
      <c r="O224"/>
    </row>
    <row r="225" spans="1:15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2"/>
      <c r="N225"/>
      <c r="O225"/>
    </row>
    <row r="226" spans="1:15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2"/>
      <c r="N226"/>
      <c r="O226"/>
    </row>
    <row r="227" spans="1:15" ht="14.25" customHeight="1" x14ac:dyDescent="0.25">
      <c r="L227" s="12"/>
    </row>
    <row r="228" spans="1:15" ht="14.25" customHeight="1" x14ac:dyDescent="0.25">
      <c r="L228" s="12"/>
    </row>
    <row r="229" spans="1:15" ht="14.25" customHeight="1" x14ac:dyDescent="0.25">
      <c r="L229" s="12"/>
    </row>
    <row r="230" spans="1:15" ht="14.25" customHeight="1" x14ac:dyDescent="0.25">
      <c r="L230" s="12"/>
    </row>
    <row r="231" spans="1:15" ht="14.25" customHeight="1" x14ac:dyDescent="0.25">
      <c r="L231" s="12"/>
    </row>
    <row r="232" spans="1:15" ht="14.25" customHeight="1" x14ac:dyDescent="0.25">
      <c r="L232" s="12"/>
    </row>
    <row r="233" spans="1:15" ht="14.25" customHeight="1" x14ac:dyDescent="0.25">
      <c r="L233" s="12"/>
    </row>
    <row r="234" spans="1:15" ht="14.25" customHeight="1" x14ac:dyDescent="0.25">
      <c r="L234" s="12"/>
    </row>
    <row r="235" spans="1:15" ht="14.25" customHeight="1" x14ac:dyDescent="0.25">
      <c r="L235" s="12"/>
    </row>
    <row r="236" spans="1:15" s="11" customFormat="1" ht="30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0"/>
      <c r="M236" s="10"/>
    </row>
    <row r="237" spans="1:15" ht="14.25" customHeight="1" x14ac:dyDescent="0.25">
      <c r="L237" s="12"/>
    </row>
    <row r="238" spans="1:15" ht="14.25" customHeight="1" x14ac:dyDescent="0.25">
      <c r="L238" s="12"/>
    </row>
    <row r="239" spans="1:15" ht="14.25" customHeight="1" x14ac:dyDescent="0.25">
      <c r="L239" s="12"/>
    </row>
    <row r="240" spans="1:15" ht="14.25" customHeight="1" x14ac:dyDescent="0.25">
      <c r="L240" s="12"/>
    </row>
    <row r="241" spans="1:15" ht="14.25" customHeight="1" x14ac:dyDescent="0.25">
      <c r="L241" s="12"/>
    </row>
    <row r="242" spans="1:15" ht="14.25" customHeight="1" x14ac:dyDescent="0.25">
      <c r="L242" s="12"/>
    </row>
    <row r="243" spans="1:15" ht="14.25" customHeight="1" x14ac:dyDescent="0.25">
      <c r="L243" s="12"/>
    </row>
    <row r="245" spans="1:15" s="11" customFormat="1" ht="30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0"/>
      <c r="M245" s="10"/>
    </row>
    <row r="246" spans="1:15" ht="13.15" customHeight="1" x14ac:dyDescent="0.25"/>
    <row r="251" spans="1:15" s="2" customFormat="1" ht="13.15" customHeight="1" x14ac:dyDescent="0.25"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"/>
      <c r="M251" s="1"/>
      <c r="N251"/>
      <c r="O251"/>
    </row>
    <row r="253" spans="1:15" s="2" customFormat="1" ht="13.15" customHeight="1" x14ac:dyDescent="0.25"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"/>
      <c r="M253" s="1"/>
      <c r="N253"/>
      <c r="O253"/>
    </row>
    <row r="257" spans="2:15" s="2" customFormat="1" ht="13.15" customHeight="1" x14ac:dyDescent="0.25"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"/>
      <c r="M257" s="1"/>
      <c r="N257"/>
      <c r="O257"/>
    </row>
    <row r="261" spans="2:15" s="2" customFormat="1" ht="13.15" customHeight="1" x14ac:dyDescent="0.25"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"/>
      <c r="M261" s="1"/>
      <c r="N261"/>
      <c r="O261"/>
    </row>
    <row r="269" spans="2:15" s="2" customFormat="1" ht="13.15" customHeight="1" x14ac:dyDescent="0.25"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"/>
      <c r="M269" s="1"/>
      <c r="N269"/>
      <c r="O269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0"/>
  <sheetViews>
    <sheetView view="pageBreakPreview" zoomScale="90" zoomScaleNormal="100" zoomScaleSheetLayoutView="9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37.5" customHeight="1" x14ac:dyDescent="0.3">
      <c r="A1" s="279" t="s">
        <v>357</v>
      </c>
      <c r="B1" s="279"/>
      <c r="C1" s="279"/>
      <c r="D1" s="279"/>
      <c r="E1" s="74"/>
      <c r="F1" s="75"/>
      <c r="G1" s="75"/>
      <c r="H1" s="75"/>
      <c r="I1" s="280" t="s">
        <v>249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88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40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2.5" x14ac:dyDescent="0.25">
      <c r="A11" s="250"/>
      <c r="B11" s="91" t="s">
        <v>320</v>
      </c>
      <c r="C11" s="251"/>
      <c r="D11" s="92"/>
      <c r="E11" s="93"/>
      <c r="F11" s="248"/>
      <c r="G11" s="248"/>
      <c r="H11" s="248"/>
      <c r="I11" s="94"/>
      <c r="J11" s="94"/>
      <c r="K11" s="244"/>
      <c r="L11" s="83"/>
      <c r="M11" s="84"/>
    </row>
    <row r="12" spans="1:13" s="98" customFormat="1" ht="12.5" x14ac:dyDescent="0.25">
      <c r="A12" s="95" t="s">
        <v>18</v>
      </c>
      <c r="B12" s="96" t="s">
        <v>215</v>
      </c>
      <c r="C12" s="245" t="s">
        <v>179</v>
      </c>
      <c r="D12" s="245">
        <v>6090</v>
      </c>
      <c r="E12" s="245">
        <v>80</v>
      </c>
      <c r="F12" s="249">
        <f t="shared" ref="F12:F16" si="0">D12*E12</f>
        <v>487200</v>
      </c>
      <c r="G12" s="249">
        <f>0</f>
        <v>0</v>
      </c>
      <c r="H12" s="249">
        <f>0</f>
        <v>0</v>
      </c>
      <c r="I12" s="249">
        <f>0</f>
        <v>0</v>
      </c>
      <c r="J12" s="249">
        <f>0</f>
        <v>0</v>
      </c>
      <c r="K12" s="189">
        <f t="shared" ref="K12:K16" si="1">F12+G12+H12+I12+J12</f>
        <v>487200</v>
      </c>
      <c r="L12" s="83"/>
      <c r="M12" s="97"/>
    </row>
    <row r="13" spans="1:13" s="98" customFormat="1" ht="12.5" x14ac:dyDescent="0.25">
      <c r="A13" s="95" t="s">
        <v>19</v>
      </c>
      <c r="B13" s="96" t="s">
        <v>169</v>
      </c>
      <c r="C13" s="245" t="s">
        <v>13</v>
      </c>
      <c r="D13" s="245">
        <v>17</v>
      </c>
      <c r="E13" s="245">
        <v>1600</v>
      </c>
      <c r="F13" s="249">
        <f t="shared" si="0"/>
        <v>27200</v>
      </c>
      <c r="G13" s="249">
        <f>0</f>
        <v>0</v>
      </c>
      <c r="H13" s="249">
        <f>0</f>
        <v>0</v>
      </c>
      <c r="I13" s="249">
        <f>0</f>
        <v>0</v>
      </c>
      <c r="J13" s="249">
        <f>0</f>
        <v>0</v>
      </c>
      <c r="K13" s="189">
        <f t="shared" si="1"/>
        <v>27200</v>
      </c>
      <c r="L13" s="83"/>
      <c r="M13" s="97"/>
    </row>
    <row r="14" spans="1:13" s="98" customFormat="1" ht="25" x14ac:dyDescent="0.25">
      <c r="A14" s="95" t="s">
        <v>8</v>
      </c>
      <c r="B14" s="96" t="s">
        <v>216</v>
      </c>
      <c r="C14" s="245" t="s">
        <v>13</v>
      </c>
      <c r="D14" s="245">
        <v>1</v>
      </c>
      <c r="E14" s="245">
        <v>2000</v>
      </c>
      <c r="F14" s="249">
        <f t="shared" si="0"/>
        <v>2000</v>
      </c>
      <c r="G14" s="249">
        <f>0</f>
        <v>0</v>
      </c>
      <c r="H14" s="249">
        <f>0</f>
        <v>0</v>
      </c>
      <c r="I14" s="249">
        <f>0</f>
        <v>0</v>
      </c>
      <c r="J14" s="249">
        <f>0</f>
        <v>0</v>
      </c>
      <c r="K14" s="189">
        <f t="shared" si="1"/>
        <v>2000</v>
      </c>
      <c r="L14" s="83"/>
      <c r="M14" s="97"/>
    </row>
    <row r="15" spans="1:13" s="98" customFormat="1" ht="25" x14ac:dyDescent="0.25">
      <c r="A15" s="95" t="s">
        <v>9</v>
      </c>
      <c r="B15" s="96" t="s">
        <v>217</v>
      </c>
      <c r="C15" s="245" t="s">
        <v>13</v>
      </c>
      <c r="D15" s="245">
        <v>1</v>
      </c>
      <c r="E15" s="245">
        <v>11400</v>
      </c>
      <c r="F15" s="249">
        <f t="shared" si="0"/>
        <v>11400</v>
      </c>
      <c r="G15" s="249">
        <f>0</f>
        <v>0</v>
      </c>
      <c r="H15" s="249">
        <f>0</f>
        <v>0</v>
      </c>
      <c r="I15" s="249">
        <f>0</f>
        <v>0</v>
      </c>
      <c r="J15" s="249">
        <f>0</f>
        <v>0</v>
      </c>
      <c r="K15" s="189">
        <f t="shared" si="1"/>
        <v>11400</v>
      </c>
      <c r="L15" s="83"/>
      <c r="M15" s="97"/>
    </row>
    <row r="16" spans="1:13" s="98" customFormat="1" ht="25" x14ac:dyDescent="0.25">
      <c r="A16" s="95" t="s">
        <v>20</v>
      </c>
      <c r="B16" s="96" t="s">
        <v>218</v>
      </c>
      <c r="C16" s="245" t="s">
        <v>13</v>
      </c>
      <c r="D16" s="245">
        <v>1</v>
      </c>
      <c r="E16" s="245">
        <f>560*17/1</f>
        <v>9520</v>
      </c>
      <c r="F16" s="249">
        <f t="shared" si="0"/>
        <v>9520</v>
      </c>
      <c r="G16" s="249">
        <f>0</f>
        <v>0</v>
      </c>
      <c r="H16" s="249">
        <f>0</f>
        <v>0</v>
      </c>
      <c r="I16" s="249">
        <f>0</f>
        <v>0</v>
      </c>
      <c r="J16" s="249">
        <f>0</f>
        <v>0</v>
      </c>
      <c r="K16" s="189">
        <f t="shared" si="1"/>
        <v>9520</v>
      </c>
      <c r="L16" s="99"/>
      <c r="M16" s="83"/>
    </row>
    <row r="17" spans="1:15" s="98" customFormat="1" ht="13.15" customHeight="1" thickBot="1" x14ac:dyDescent="0.3">
      <c r="A17" s="102"/>
      <c r="B17" s="103" t="s">
        <v>12</v>
      </c>
      <c r="C17" s="104"/>
      <c r="D17" s="105"/>
      <c r="E17" s="106"/>
      <c r="F17" s="107">
        <f t="shared" ref="F17:K17" si="2">SUM(F12:F16)</f>
        <v>537320</v>
      </c>
      <c r="G17" s="107">
        <f t="shared" si="2"/>
        <v>0</v>
      </c>
      <c r="H17" s="107">
        <f t="shared" si="2"/>
        <v>0</v>
      </c>
      <c r="I17" s="107">
        <f t="shared" si="2"/>
        <v>0</v>
      </c>
      <c r="J17" s="107">
        <f t="shared" si="2"/>
        <v>0</v>
      </c>
      <c r="K17" s="191">
        <f t="shared" si="2"/>
        <v>537320</v>
      </c>
      <c r="L17" s="83"/>
      <c r="M17" s="108">
        <f>SUM(F17:J17)</f>
        <v>537320</v>
      </c>
      <c r="N17" s="83"/>
    </row>
    <row r="18" spans="1:15" s="98" customFormat="1" ht="13.15" customHeight="1" x14ac:dyDescent="0.25">
      <c r="A18" s="109"/>
      <c r="B18" s="110"/>
      <c r="C18" s="111"/>
      <c r="D18" s="112"/>
      <c r="E18" s="112"/>
      <c r="F18" s="111"/>
      <c r="G18" s="111"/>
      <c r="H18" s="111"/>
      <c r="I18" s="113"/>
      <c r="J18" s="113"/>
      <c r="K18" s="111"/>
      <c r="L18" s="83"/>
      <c r="M18" s="97"/>
    </row>
    <row r="19" spans="1:15" s="77" customFormat="1" ht="14.25" customHeight="1" x14ac:dyDescent="0.3">
      <c r="A19" s="114"/>
      <c r="B19" s="115"/>
      <c r="C19" s="113"/>
      <c r="D19" s="113"/>
      <c r="E19" s="113"/>
      <c r="F19" s="119"/>
      <c r="G19" s="119"/>
      <c r="H19" s="119"/>
      <c r="I19" s="119"/>
      <c r="J19" s="119"/>
      <c r="K19" s="119"/>
      <c r="L19" s="116"/>
      <c r="M19" s="117"/>
      <c r="N19" s="117"/>
      <c r="O19" s="78"/>
    </row>
    <row r="20" spans="1:15" s="77" customFormat="1" ht="14.25" customHeight="1" x14ac:dyDescent="0.25">
      <c r="A20" s="114"/>
      <c r="B20" s="115"/>
      <c r="C20" s="113"/>
      <c r="D20" s="113"/>
      <c r="E20" s="113"/>
      <c r="F20" s="113"/>
      <c r="G20" s="113"/>
      <c r="H20" s="113"/>
      <c r="I20" s="113"/>
      <c r="J20" s="118"/>
      <c r="K20" s="113"/>
      <c r="L20" s="116"/>
      <c r="N20" s="78"/>
      <c r="O20" s="78"/>
    </row>
    <row r="21" spans="1:15" s="77" customFormat="1" ht="14.25" customHeight="1" x14ac:dyDescent="0.3">
      <c r="A21" s="114"/>
      <c r="B21" s="115" t="s">
        <v>42</v>
      </c>
      <c r="C21" s="113"/>
      <c r="D21" s="113">
        <f>SUM(D12)</f>
        <v>6090</v>
      </c>
      <c r="E21" s="113"/>
      <c r="F21" s="113"/>
      <c r="G21" s="113"/>
      <c r="H21" s="113"/>
      <c r="I21" s="113"/>
      <c r="J21" s="113"/>
      <c r="K21" s="162"/>
      <c r="L21" s="116"/>
      <c r="N21" s="78"/>
      <c r="O21" s="78"/>
    </row>
    <row r="22" spans="1:15" s="77" customFormat="1" ht="14.25" customHeight="1" x14ac:dyDescent="0.3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62"/>
      <c r="L22" s="116"/>
      <c r="N22" s="78"/>
      <c r="O22" s="78"/>
    </row>
    <row r="23" spans="1:15" s="77" customFormat="1" ht="14.25" customHeight="1" x14ac:dyDescent="0.25">
      <c r="A23" s="114"/>
      <c r="B23" s="115" t="s">
        <v>41</v>
      </c>
      <c r="C23" s="113"/>
      <c r="D23" s="113">
        <f>D13</f>
        <v>17</v>
      </c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3">
      <c r="A24" s="114"/>
      <c r="B24" s="115"/>
      <c r="C24" s="113"/>
      <c r="D24" s="119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ht="14.25" customHeight="1" x14ac:dyDescent="0.25">
      <c r="L298" s="116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s="98" customFormat="1" ht="30" customHeight="1" x14ac:dyDescent="0.25">
      <c r="A307" s="114"/>
      <c r="B307" s="115"/>
      <c r="C307" s="113"/>
      <c r="D307" s="113"/>
      <c r="E307" s="113"/>
      <c r="F307" s="113"/>
      <c r="G307" s="113"/>
      <c r="H307" s="113"/>
      <c r="I307" s="113"/>
      <c r="J307" s="113"/>
      <c r="K307" s="113"/>
      <c r="L307" s="83"/>
      <c r="M307" s="97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6" spans="1:13" s="98" customFormat="1" ht="30" customHeight="1" x14ac:dyDescent="0.25">
      <c r="A316" s="114"/>
      <c r="B316" s="115"/>
      <c r="C316" s="113"/>
      <c r="D316" s="113"/>
      <c r="E316" s="113"/>
      <c r="F316" s="113"/>
      <c r="G316" s="113"/>
      <c r="H316" s="113"/>
      <c r="I316" s="113"/>
      <c r="J316" s="113"/>
      <c r="K316" s="113"/>
      <c r="L316" s="83"/>
      <c r="M316" s="97"/>
    </row>
    <row r="317" spans="1:13" ht="13.15" customHeight="1" x14ac:dyDescent="0.3"/>
    <row r="322" spans="2:17" ht="13.15" customHeight="1" x14ac:dyDescent="0.3"/>
    <row r="324" spans="2:17" ht="13.15" customHeight="1" x14ac:dyDescent="0.3"/>
    <row r="328" spans="2:17" s="114" customFormat="1" ht="13.15" customHeight="1" x14ac:dyDescent="0.3"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76"/>
      <c r="M328" s="77"/>
      <c r="N328" s="78"/>
      <c r="O328" s="78"/>
      <c r="P328" s="78"/>
      <c r="Q328" s="78"/>
    </row>
    <row r="332" spans="2:17" s="114" customFormat="1" ht="13.15" customHeight="1" x14ac:dyDescent="0.3">
      <c r="B332" s="115"/>
      <c r="C332" s="113"/>
      <c r="D332" s="113"/>
      <c r="E332" s="113"/>
      <c r="F332" s="113"/>
      <c r="G332" s="113"/>
      <c r="H332" s="113"/>
      <c r="I332" s="113"/>
      <c r="J332" s="113"/>
      <c r="K332" s="113"/>
      <c r="L332" s="76"/>
      <c r="M332" s="77"/>
      <c r="N332" s="78"/>
      <c r="O332" s="78"/>
      <c r="P332" s="78"/>
      <c r="Q332" s="78"/>
    </row>
    <row r="340" spans="2:17" s="114" customFormat="1" ht="13.15" customHeight="1" x14ac:dyDescent="0.3">
      <c r="B340" s="115"/>
      <c r="C340" s="113"/>
      <c r="D340" s="113"/>
      <c r="E340" s="113"/>
      <c r="F340" s="113"/>
      <c r="G340" s="113"/>
      <c r="H340" s="113"/>
      <c r="I340" s="113"/>
      <c r="J340" s="113"/>
      <c r="K340" s="113"/>
      <c r="L340" s="76"/>
      <c r="M340" s="77"/>
      <c r="N340" s="78"/>
      <c r="O340" s="78"/>
      <c r="P340" s="78"/>
      <c r="Q340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7"/>
  <sheetViews>
    <sheetView workbookViewId="0">
      <selection activeCell="F5" sqref="F5"/>
    </sheetView>
  </sheetViews>
  <sheetFormatPr defaultRowHeight="12.5" x14ac:dyDescent="0.25"/>
  <cols>
    <col min="2" max="2" width="34.7265625" customWidth="1"/>
    <col min="3" max="3" width="8.453125" customWidth="1"/>
    <col min="4" max="4" width="13" customWidth="1"/>
    <col min="5" max="5" width="13.26953125" customWidth="1"/>
    <col min="11" max="11" width="9.7265625" bestFit="1" customWidth="1"/>
  </cols>
  <sheetData>
    <row r="4" spans="2:5" ht="13" x14ac:dyDescent="0.3">
      <c r="B4" s="146" t="s">
        <v>180</v>
      </c>
      <c r="C4" s="146" t="s">
        <v>13</v>
      </c>
      <c r="D4" s="146" t="s">
        <v>181</v>
      </c>
      <c r="E4" s="147" t="s">
        <v>182</v>
      </c>
    </row>
    <row r="5" spans="2:5" x14ac:dyDescent="0.25">
      <c r="B5" s="148" t="s">
        <v>183</v>
      </c>
      <c r="C5" s="153">
        <v>1</v>
      </c>
      <c r="D5" s="149"/>
      <c r="E5" s="150">
        <v>20000</v>
      </c>
    </row>
    <row r="6" spans="2:5" x14ac:dyDescent="0.25">
      <c r="B6" s="159" t="s">
        <v>193</v>
      </c>
      <c r="C6" s="160">
        <v>1</v>
      </c>
      <c r="E6" s="161">
        <v>550</v>
      </c>
    </row>
    <row r="7" spans="2:5" x14ac:dyDescent="0.25">
      <c r="B7" s="148" t="s">
        <v>184</v>
      </c>
      <c r="C7" s="153">
        <v>1</v>
      </c>
      <c r="D7" s="149"/>
      <c r="E7" s="161">
        <v>550</v>
      </c>
    </row>
    <row r="8" spans="2:5" x14ac:dyDescent="0.25">
      <c r="B8" s="148" t="s">
        <v>185</v>
      </c>
      <c r="C8" s="153">
        <v>1</v>
      </c>
      <c r="D8" s="149"/>
      <c r="E8" s="161">
        <v>550</v>
      </c>
    </row>
    <row r="9" spans="2:5" x14ac:dyDescent="0.25">
      <c r="B9" s="148" t="s">
        <v>186</v>
      </c>
      <c r="C9" s="153">
        <v>1</v>
      </c>
      <c r="D9" s="149"/>
      <c r="E9" s="161">
        <v>550</v>
      </c>
    </row>
    <row r="10" spans="2:5" x14ac:dyDescent="0.25">
      <c r="B10" s="148" t="s">
        <v>345</v>
      </c>
      <c r="C10" s="224">
        <v>1</v>
      </c>
      <c r="D10" s="148"/>
      <c r="E10" s="225">
        <v>30000</v>
      </c>
    </row>
    <row r="11" spans="2:5" x14ac:dyDescent="0.25">
      <c r="B11" s="148" t="s">
        <v>187</v>
      </c>
      <c r="C11" s="153">
        <v>1</v>
      </c>
      <c r="D11" s="149"/>
      <c r="E11" s="161">
        <v>550</v>
      </c>
    </row>
    <row r="12" spans="2:5" x14ac:dyDescent="0.25">
      <c r="B12" s="148" t="s">
        <v>188</v>
      </c>
      <c r="C12" s="153">
        <v>1</v>
      </c>
      <c r="D12" s="149"/>
      <c r="E12" s="161">
        <v>550</v>
      </c>
    </row>
    <row r="13" spans="2:5" x14ac:dyDescent="0.25">
      <c r="B13" s="148" t="s">
        <v>344</v>
      </c>
      <c r="C13" s="153">
        <v>1</v>
      </c>
      <c r="D13" s="149"/>
      <c r="E13" s="150">
        <v>2000</v>
      </c>
    </row>
    <row r="14" spans="2:5" x14ac:dyDescent="0.25">
      <c r="B14" s="148" t="s">
        <v>189</v>
      </c>
      <c r="C14" s="153">
        <v>1</v>
      </c>
      <c r="D14" s="149"/>
      <c r="E14" s="150">
        <v>20000</v>
      </c>
    </row>
    <row r="15" spans="2:5" x14ac:dyDescent="0.25">
      <c r="B15" s="148" t="s">
        <v>192</v>
      </c>
      <c r="C15" s="153">
        <v>1</v>
      </c>
      <c r="D15" s="149"/>
      <c r="E15" s="161">
        <v>550</v>
      </c>
    </row>
    <row r="16" spans="2:5" x14ac:dyDescent="0.25">
      <c r="B16" s="159" t="s">
        <v>293</v>
      </c>
      <c r="C16" s="160">
        <v>1</v>
      </c>
      <c r="E16" s="161">
        <v>550</v>
      </c>
    </row>
    <row r="17" spans="2:5" ht="13" x14ac:dyDescent="0.3">
      <c r="B17" s="149"/>
      <c r="C17" s="149"/>
      <c r="D17" s="151"/>
      <c r="E17" s="152">
        <f>SUM(E5:E16)</f>
        <v>76400</v>
      </c>
    </row>
  </sheetData>
  <phoneticPr fontId="1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topLeftCell="A28" zoomScale="80" zoomScaleSheetLayoutView="80" workbookViewId="0">
      <selection activeCell="J34" sqref="J34"/>
    </sheetView>
  </sheetViews>
  <sheetFormatPr defaultRowHeight="12.5" x14ac:dyDescent="0.25"/>
  <cols>
    <col min="2" max="2" width="34.1796875" customWidth="1"/>
    <col min="3" max="5" width="15.54296875" customWidth="1"/>
    <col min="6" max="6" width="12" customWidth="1"/>
    <col min="7" max="7" width="13.453125" customWidth="1"/>
    <col min="8" max="8" width="13.26953125" customWidth="1"/>
    <col min="9" max="9" width="12.7265625" bestFit="1" customWidth="1"/>
    <col min="10" max="10" width="16.453125" customWidth="1"/>
  </cols>
  <sheetData>
    <row r="1" spans="1:12" hidden="1" x14ac:dyDescent="0.25"/>
    <row r="2" spans="1:12" ht="20" hidden="1" x14ac:dyDescent="0.4">
      <c r="A2" s="307" t="str">
        <f>IF(L3=1,"CENTRALIZATOR OBIECTE APA UAT CONSILIUL JUDETEAN ILFOV", "OBJECTS SUMMARY-WATER-CONSILIUL JUDETEAN ATU")</f>
        <v>CENTRALIZATOR OBIECTE APA UAT CONSILIUL JUDETEAN ILFOV</v>
      </c>
      <c r="B2" s="307"/>
      <c r="C2" s="307"/>
      <c r="D2" s="307"/>
      <c r="E2" s="307"/>
      <c r="F2" s="307"/>
      <c r="G2" s="307"/>
      <c r="H2" s="307"/>
    </row>
    <row r="3" spans="1:12" hidden="1" x14ac:dyDescent="0.25">
      <c r="L3">
        <v>1</v>
      </c>
    </row>
    <row r="4" spans="1:12" ht="13" hidden="1" thickBot="1" x14ac:dyDescent="0.3"/>
    <row r="5" spans="1:12" hidden="1" x14ac:dyDescent="0.25">
      <c r="A5" s="53" t="s">
        <v>0</v>
      </c>
      <c r="B5" s="51" t="str">
        <f>IF(L3=1, "DENUMIREA OBIECTELOR", "OBJECT NAME")</f>
        <v>DENUMIREA OBIECTELOR</v>
      </c>
      <c r="C5" s="308" t="str">
        <f>IF(L3=1, "Valoare (EUR)", "Value (EUR)")</f>
        <v>Valoare (EUR)</v>
      </c>
      <c r="D5" s="309"/>
      <c r="E5" s="309"/>
      <c r="F5" s="309"/>
      <c r="G5" s="309"/>
      <c r="H5" s="310"/>
    </row>
    <row r="6" spans="1:12" ht="23" hidden="1" x14ac:dyDescent="0.25">
      <c r="A6" s="54"/>
      <c r="B6" s="52"/>
      <c r="C6" s="70" t="s">
        <v>26</v>
      </c>
      <c r="D6" s="70" t="str">
        <f>IF(L3=1, "MU", "MI")</f>
        <v>MU</v>
      </c>
      <c r="E6" s="70" t="str">
        <f>IF(L3=1, "U", "M")</f>
        <v>U</v>
      </c>
      <c r="F6" s="70" t="str">
        <f>IF(L3=1, "Echip. Transport", "Transport Equip.")</f>
        <v>Echip. Transport</v>
      </c>
      <c r="G6" s="70" t="str">
        <f>IF(L3=1, "Dotari", "Endowments")</f>
        <v>Dotari</v>
      </c>
      <c r="H6" s="19" t="s">
        <v>5</v>
      </c>
    </row>
    <row r="7" spans="1:12" hidden="1" x14ac:dyDescent="0.25">
      <c r="A7" s="54" t="s">
        <v>24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15" t="s">
        <v>10</v>
      </c>
      <c r="H7" s="21">
        <v>7</v>
      </c>
    </row>
    <row r="8" spans="1:12" ht="25.5" hidden="1" customHeight="1" x14ac:dyDescent="0.25">
      <c r="A8" s="311" t="str">
        <f>IF(L3=1,"Alimentare cu Apa","Water Supply")</f>
        <v>Alimentare cu Apa</v>
      </c>
      <c r="B8" s="312"/>
      <c r="C8" s="16"/>
      <c r="D8" s="16"/>
      <c r="E8" s="16"/>
      <c r="F8" s="16"/>
      <c r="G8" s="16"/>
      <c r="H8" s="22"/>
    </row>
    <row r="9" spans="1:12" hidden="1" x14ac:dyDescent="0.25">
      <c r="A9" s="48">
        <v>1</v>
      </c>
      <c r="B9" s="23" t="s">
        <v>89</v>
      </c>
      <c r="C9" s="17">
        <f>'Aduct Balotesti'!F17</f>
        <v>537320</v>
      </c>
      <c r="D9" s="17">
        <f>'Aduct Balotesti'!G17</f>
        <v>0</v>
      </c>
      <c r="E9" s="17">
        <f>'Aduct Balotesti'!H17</f>
        <v>0</v>
      </c>
      <c r="F9" s="17">
        <f>'Aduct Balotesti'!I17</f>
        <v>0</v>
      </c>
      <c r="G9" s="17">
        <f>'Aduct Balotesti'!J17</f>
        <v>0</v>
      </c>
      <c r="H9" s="18">
        <f>'Aduct Balotesti'!K17</f>
        <v>537320</v>
      </c>
      <c r="J9" s="60"/>
    </row>
    <row r="10" spans="1:12" hidden="1" x14ac:dyDescent="0.25">
      <c r="A10" s="48">
        <f t="shared" ref="A10:A25" si="0">A9+1</f>
        <v>2</v>
      </c>
      <c r="B10" s="23" t="s">
        <v>90</v>
      </c>
      <c r="C10" s="17">
        <f>'SP Balotesti'!F13</f>
        <v>3500</v>
      </c>
      <c r="D10" s="17">
        <f>'SP Balotesti'!G13</f>
        <v>2025</v>
      </c>
      <c r="E10" s="17">
        <f>'SP Balotesti'!H13</f>
        <v>13000</v>
      </c>
      <c r="F10" s="17">
        <f>'SP Balotesti'!I13</f>
        <v>0</v>
      </c>
      <c r="G10" s="17">
        <f>'SP Balotesti'!J13</f>
        <v>0</v>
      </c>
      <c r="H10" s="18">
        <f>'SP Balotesti'!K13</f>
        <v>18525</v>
      </c>
    </row>
    <row r="11" spans="1:12" hidden="1" x14ac:dyDescent="0.25">
      <c r="A11" s="48">
        <f t="shared" si="0"/>
        <v>3</v>
      </c>
      <c r="B11" s="23" t="s">
        <v>93</v>
      </c>
      <c r="C11" s="17">
        <f>'Aduct Tunari'!F23</f>
        <v>1021436</v>
      </c>
      <c r="D11" s="17">
        <f>'Aduct Tunari'!G23</f>
        <v>451</v>
      </c>
      <c r="E11" s="17">
        <f>'Aduct Tunari'!H23</f>
        <v>5159</v>
      </c>
      <c r="F11" s="17">
        <f>'Aduct Tunari'!I23</f>
        <v>0</v>
      </c>
      <c r="G11" s="17">
        <f>'Aduct Tunari'!J23</f>
        <v>0</v>
      </c>
      <c r="H11" s="18">
        <f>'Aduct Tunari'!K23</f>
        <v>1027046</v>
      </c>
    </row>
    <row r="12" spans="1:12" hidden="1" x14ac:dyDescent="0.25">
      <c r="A12" s="48">
        <f t="shared" si="0"/>
        <v>4</v>
      </c>
      <c r="B12" s="23" t="s">
        <v>95</v>
      </c>
      <c r="C12" s="17">
        <f>'SP Tunari'!F13</f>
        <v>31015</v>
      </c>
      <c r="D12" s="17">
        <f>'SP Tunari'!G13</f>
        <v>3345</v>
      </c>
      <c r="E12" s="17">
        <f>'SP Tunari'!H13</f>
        <v>33450</v>
      </c>
      <c r="F12" s="17">
        <f>'SP Tunari'!I13</f>
        <v>0</v>
      </c>
      <c r="G12" s="17">
        <f>'SP Tunari'!J13</f>
        <v>0</v>
      </c>
      <c r="H12" s="18">
        <f>'SP Tunari'!K13</f>
        <v>67810</v>
      </c>
      <c r="J12" s="60"/>
    </row>
    <row r="13" spans="1:12" hidden="1" x14ac:dyDescent="0.25">
      <c r="A13" s="48">
        <f t="shared" si="0"/>
        <v>5</v>
      </c>
      <c r="B13" s="23" t="s">
        <v>98</v>
      </c>
      <c r="C13" s="17">
        <f>'Aduct Bragadiru'!F18</f>
        <v>224859</v>
      </c>
      <c r="D13" s="17">
        <f>'Aduct Bragadiru'!G18</f>
        <v>451</v>
      </c>
      <c r="E13" s="17">
        <f>'Aduct Bragadiru'!H18</f>
        <v>5159</v>
      </c>
      <c r="F13" s="17">
        <f>'Aduct Bragadiru'!I18</f>
        <v>0</v>
      </c>
      <c r="G13" s="17">
        <f>'Aduct Bragadiru'!J18</f>
        <v>0</v>
      </c>
      <c r="H13" s="18">
        <f>'Aduct Bragadiru'!K18</f>
        <v>230469</v>
      </c>
    </row>
    <row r="14" spans="1:12" hidden="1" x14ac:dyDescent="0.25">
      <c r="A14" s="48">
        <f t="shared" si="0"/>
        <v>6</v>
      </c>
      <c r="B14" s="23" t="s">
        <v>101</v>
      </c>
      <c r="C14" s="17">
        <f>'Aduct Cornetu'!F19</f>
        <v>233777</v>
      </c>
      <c r="D14" s="17">
        <f>'Aduct Cornetu'!G19</f>
        <v>451</v>
      </c>
      <c r="E14" s="17">
        <f>'Aduct Cornetu'!H19</f>
        <v>5159</v>
      </c>
      <c r="F14" s="17">
        <f>'Aduct Cornetu'!I19</f>
        <v>0</v>
      </c>
      <c r="G14" s="17">
        <f>'Aduct Cornetu'!J19</f>
        <v>0</v>
      </c>
      <c r="H14" s="18">
        <f>'Aduct Cornetu'!K19</f>
        <v>239387</v>
      </c>
    </row>
    <row r="15" spans="1:12" hidden="1" x14ac:dyDescent="0.25">
      <c r="A15" s="48">
        <f t="shared" si="0"/>
        <v>7</v>
      </c>
      <c r="B15" s="23" t="s">
        <v>104</v>
      </c>
      <c r="C15" s="17">
        <f>'Aduct Ciorogarla'!F20</f>
        <v>459666</v>
      </c>
      <c r="D15" s="17">
        <f>'Aduct Ciorogarla'!G20</f>
        <v>451</v>
      </c>
      <c r="E15" s="17">
        <f>'Aduct Ciorogarla'!H20</f>
        <v>5159</v>
      </c>
      <c r="F15" s="17">
        <f>'Aduct Ciorogarla'!I20</f>
        <v>0</v>
      </c>
      <c r="G15" s="17">
        <f>'Aduct Ciorogarla'!J20</f>
        <v>0</v>
      </c>
      <c r="H15" s="18">
        <f>'Aduct Ciorogarla'!K20</f>
        <v>465276</v>
      </c>
      <c r="J15" s="60"/>
    </row>
    <row r="16" spans="1:12" hidden="1" x14ac:dyDescent="0.25">
      <c r="A16" s="48">
        <f t="shared" si="0"/>
        <v>8</v>
      </c>
      <c r="B16" s="23" t="s">
        <v>123</v>
      </c>
      <c r="C16" s="17">
        <f>'GA Domnesti'!F17</f>
        <v>350000</v>
      </c>
      <c r="D16" s="17">
        <f>'GA Domnesti'!G17</f>
        <v>30000</v>
      </c>
      <c r="E16" s="17">
        <f>'GA Domnesti'!H17</f>
        <v>150000</v>
      </c>
      <c r="F16" s="17">
        <f>'GA Domnesti'!I17</f>
        <v>0</v>
      </c>
      <c r="G16" s="17">
        <f>'GA Domnesti'!J17</f>
        <v>0</v>
      </c>
      <c r="H16" s="18">
        <f>'GA Domnesti'!K17</f>
        <v>530000</v>
      </c>
    </row>
    <row r="17" spans="1:10" hidden="1" x14ac:dyDescent="0.25">
      <c r="A17" s="48" t="e">
        <f>#REF!+1</f>
        <v>#REF!</v>
      </c>
      <c r="B17" s="23" t="s">
        <v>108</v>
      </c>
      <c r="C17" s="17">
        <f>'Aduct Domnesti'!F23</f>
        <v>1965486</v>
      </c>
      <c r="D17" s="17">
        <f>'Aduct Domnesti'!G23</f>
        <v>451</v>
      </c>
      <c r="E17" s="17">
        <f>'Aduct Domnesti'!H23</f>
        <v>5159</v>
      </c>
      <c r="F17" s="17">
        <f>'Aduct Domnesti'!I23</f>
        <v>0</v>
      </c>
      <c r="G17" s="17">
        <f>'Aduct Domnesti'!J23</f>
        <v>0</v>
      </c>
      <c r="H17" s="18">
        <f>'Aduct Domnesti'!K23</f>
        <v>1971096</v>
      </c>
    </row>
    <row r="18" spans="1:10" hidden="1" x14ac:dyDescent="0.25">
      <c r="A18" s="48" t="e">
        <f t="shared" si="0"/>
        <v>#REF!</v>
      </c>
      <c r="B18" s="23" t="s">
        <v>111</v>
      </c>
      <c r="C18" s="17">
        <f>'Aduct Clinceni'!F20</f>
        <v>222102</v>
      </c>
      <c r="D18" s="17">
        <f>'Aduct Clinceni'!G20</f>
        <v>451</v>
      </c>
      <c r="E18" s="17">
        <f>'Aduct Clinceni'!H20</f>
        <v>5159</v>
      </c>
      <c r="F18" s="17">
        <f>'Aduct Clinceni'!I20</f>
        <v>0</v>
      </c>
      <c r="G18" s="17">
        <f>'Aduct Clinceni'!J20</f>
        <v>0</v>
      </c>
      <c r="H18" s="18">
        <f>'Aduct Clinceni'!K20</f>
        <v>227712</v>
      </c>
      <c r="J18" s="60"/>
    </row>
    <row r="19" spans="1:10" hidden="1" x14ac:dyDescent="0.25">
      <c r="A19" s="48" t="e">
        <f t="shared" si="0"/>
        <v>#REF!</v>
      </c>
      <c r="B19" s="23" t="s">
        <v>113</v>
      </c>
      <c r="C19" s="17">
        <f>'Aduct Cernica'!F22</f>
        <v>888250</v>
      </c>
      <c r="D19" s="17">
        <f>'Aduct Cernica'!G22</f>
        <v>451</v>
      </c>
      <c r="E19" s="17">
        <f>'Aduct Cernica'!H22</f>
        <v>5159</v>
      </c>
      <c r="F19" s="17">
        <f>'Aduct Cernica'!I22</f>
        <v>0</v>
      </c>
      <c r="G19" s="17">
        <f>'Aduct Cernica'!J22</f>
        <v>0</v>
      </c>
      <c r="H19" s="18">
        <f>'Aduct Cernica'!K22</f>
        <v>893860</v>
      </c>
    </row>
    <row r="20" spans="1:10" hidden="1" x14ac:dyDescent="0.25">
      <c r="A20" s="48" t="e">
        <f t="shared" si="0"/>
        <v>#REF!</v>
      </c>
      <c r="B20" s="23" t="s">
        <v>115</v>
      </c>
      <c r="C20" s="17">
        <f>'SP Cernica'!F13</f>
        <v>1475</v>
      </c>
      <c r="D20" s="17">
        <f>'SP Cernica'!G13</f>
        <v>2025</v>
      </c>
      <c r="E20" s="17">
        <f>'SP Cernica'!H13</f>
        <v>13500</v>
      </c>
      <c r="F20" s="17">
        <f>'SP Cernica'!I13</f>
        <v>0</v>
      </c>
      <c r="G20" s="17">
        <f>'SP Cernica'!J13</f>
        <v>0</v>
      </c>
      <c r="H20" s="18">
        <f>'SP Cernica'!K13</f>
        <v>17000</v>
      </c>
    </row>
    <row r="21" spans="1:10" hidden="1" x14ac:dyDescent="0.25">
      <c r="A21" s="48" t="e">
        <f t="shared" si="0"/>
        <v>#REF!</v>
      </c>
      <c r="B21" s="23" t="s">
        <v>124</v>
      </c>
      <c r="C21" s="17">
        <f>'GA Pantelimon'!F38</f>
        <v>348220</v>
      </c>
      <c r="D21" s="17">
        <f>'GA Pantelimon'!G38</f>
        <v>26115</v>
      </c>
      <c r="E21" s="17">
        <f>'GA Pantelimon'!H38</f>
        <v>296345</v>
      </c>
      <c r="F21" s="17">
        <f>'GA Pantelimon'!I38</f>
        <v>0</v>
      </c>
      <c r="G21" s="17">
        <f>'GA Pantelimon'!J38</f>
        <v>0</v>
      </c>
      <c r="H21" s="18">
        <f>'GA Pantelimon'!K38</f>
        <v>670680</v>
      </c>
      <c r="J21" s="60"/>
    </row>
    <row r="22" spans="1:10" hidden="1" x14ac:dyDescent="0.25">
      <c r="A22" s="48" t="e">
        <f t="shared" si="0"/>
        <v>#REF!</v>
      </c>
      <c r="B22" s="23" t="s">
        <v>126</v>
      </c>
      <c r="C22" s="17">
        <f>'Aduct Pantelimon'!F19</f>
        <v>658694</v>
      </c>
      <c r="D22" s="17">
        <f>'Aduct Pantelimon'!G19</f>
        <v>902</v>
      </c>
      <c r="E22" s="17">
        <f>'Aduct Pantelimon'!H19</f>
        <v>10318</v>
      </c>
      <c r="F22" s="17">
        <f>'Aduct Pantelimon'!I19</f>
        <v>0</v>
      </c>
      <c r="G22" s="17">
        <f>'Aduct Pantelimon'!J19</f>
        <v>0</v>
      </c>
      <c r="H22" s="18">
        <f>'Aduct Pantelimon'!K19</f>
        <v>669914</v>
      </c>
    </row>
    <row r="23" spans="1:10" hidden="1" x14ac:dyDescent="0.25">
      <c r="A23" s="48" t="e">
        <f t="shared" si="0"/>
        <v>#REF!</v>
      </c>
      <c r="B23" s="23" t="s">
        <v>119</v>
      </c>
      <c r="C23" s="17">
        <f>'SP Pantelimon'!F13</f>
        <v>104856</v>
      </c>
      <c r="D23" s="17">
        <f>'SP Pantelimon'!G13</f>
        <v>17544</v>
      </c>
      <c r="E23" s="17">
        <f>'SP Pantelimon'!H13</f>
        <v>175440</v>
      </c>
      <c r="F23" s="17">
        <f>'SP Pantelimon'!I13</f>
        <v>0</v>
      </c>
      <c r="G23" s="17">
        <f>'SP Pantelimon'!J13</f>
        <v>0</v>
      </c>
      <c r="H23" s="18">
        <f>'SP Pantelimon'!K13</f>
        <v>297840</v>
      </c>
    </row>
    <row r="24" spans="1:10" hidden="1" x14ac:dyDescent="0.25">
      <c r="A24" s="48" t="e">
        <f t="shared" si="0"/>
        <v>#REF!</v>
      </c>
      <c r="B24" s="23" t="s">
        <v>122</v>
      </c>
      <c r="C24" s="17">
        <f>'Aduct Branesti'!F20</f>
        <v>988242</v>
      </c>
      <c r="D24" s="17">
        <f>'Aduct Branesti'!G20</f>
        <v>451</v>
      </c>
      <c r="E24" s="17">
        <f>'Aduct Branesti'!H20</f>
        <v>5159</v>
      </c>
      <c r="F24" s="17">
        <f>'Aduct Branesti'!I20</f>
        <v>0</v>
      </c>
      <c r="G24" s="17">
        <f>'Aduct Branesti'!J20</f>
        <v>0</v>
      </c>
      <c r="H24" s="18">
        <f>'Aduct Branesti'!K20</f>
        <v>993852</v>
      </c>
    </row>
    <row r="25" spans="1:10" hidden="1" x14ac:dyDescent="0.25">
      <c r="A25" s="48" t="e">
        <f t="shared" si="0"/>
        <v>#REF!</v>
      </c>
      <c r="B25" s="23" t="s">
        <v>125</v>
      </c>
      <c r="C25" s="17">
        <f>Echipamente!F42</f>
        <v>39135</v>
      </c>
      <c r="D25" s="17">
        <f>Echipamente!G42</f>
        <v>0</v>
      </c>
      <c r="E25" s="17">
        <f>Echipamente!H42</f>
        <v>0</v>
      </c>
      <c r="F25" s="17">
        <f>Echipamente!I42</f>
        <v>1282047</v>
      </c>
      <c r="G25" s="17">
        <f>Echipamente!J42</f>
        <v>12897</v>
      </c>
      <c r="H25" s="18">
        <f>Echipamente!K42</f>
        <v>1334079</v>
      </c>
    </row>
    <row r="26" spans="1:10" hidden="1" x14ac:dyDescent="0.25">
      <c r="A26" s="48">
        <v>19</v>
      </c>
      <c r="B26" s="23" t="s">
        <v>205</v>
      </c>
      <c r="C26" s="17">
        <f>SCADA!F13</f>
        <v>35000</v>
      </c>
      <c r="D26" s="17">
        <f>SCADA!G13</f>
        <v>0</v>
      </c>
      <c r="E26" s="17">
        <f>SCADA!H13</f>
        <v>207637</v>
      </c>
      <c r="F26" s="17">
        <f>SCADA!I13</f>
        <v>0</v>
      </c>
      <c r="G26" s="17">
        <f>SCADA!J13</f>
        <v>0</v>
      </c>
      <c r="H26" s="18">
        <f>SCADA!K13</f>
        <v>242637</v>
      </c>
    </row>
    <row r="27" spans="1:10" ht="13.5" hidden="1" customHeight="1" thickBot="1" x14ac:dyDescent="0.3">
      <c r="A27" s="313" t="str">
        <f>IF(L3=1, "Total UAT Consiliul Judetean", "Total County Concil")</f>
        <v>Total UAT Consiliul Judetean</v>
      </c>
      <c r="B27" s="314"/>
      <c r="C27" s="42">
        <f t="shared" ref="C27:H27" si="1">ROUND(SUM(C9:C26),0)</f>
        <v>8113033</v>
      </c>
      <c r="D27" s="42">
        <f t="shared" si="1"/>
        <v>85564</v>
      </c>
      <c r="E27" s="42">
        <f t="shared" si="1"/>
        <v>940962</v>
      </c>
      <c r="F27" s="42">
        <f t="shared" si="1"/>
        <v>1282047</v>
      </c>
      <c r="G27" s="42">
        <f t="shared" si="1"/>
        <v>12897</v>
      </c>
      <c r="H27" s="49">
        <f t="shared" si="1"/>
        <v>10434503</v>
      </c>
    </row>
    <row r="28" spans="1:10" x14ac:dyDescent="0.25">
      <c r="A28" s="46"/>
      <c r="B28" s="46"/>
      <c r="C28" s="47"/>
      <c r="D28" s="47"/>
      <c r="E28" s="47"/>
      <c r="F28" s="47"/>
      <c r="G28" s="47"/>
      <c r="H28" s="47"/>
    </row>
    <row r="29" spans="1:10" ht="13" x14ac:dyDescent="0.3">
      <c r="C29" s="25" t="str">
        <f>IF(L3=1, "Din care:", "Out of which:")</f>
        <v>Din care:</v>
      </c>
    </row>
    <row r="30" spans="1:10" ht="55" customHeight="1" x14ac:dyDescent="0.25">
      <c r="A30" s="291" t="s">
        <v>39</v>
      </c>
      <c r="B30" s="291"/>
      <c r="C30" s="291"/>
      <c r="D30" s="291"/>
      <c r="E30" s="57"/>
      <c r="F30" s="58"/>
      <c r="G30" s="297" t="s">
        <v>248</v>
      </c>
      <c r="H30" s="297"/>
    </row>
    <row r="31" spans="1:10" ht="20" x14ac:dyDescent="0.4">
      <c r="A31" s="307" t="str">
        <f>IF(L3=1,"CENTRALIZATOR OBIECTE APA UAT CONSILIUL JUDETEAN", "OBJECTS SUMMARY-WATER-CONSILIUL JUDETEAN ILFOV ATU")</f>
        <v>CENTRALIZATOR OBIECTE APA UAT CONSILIUL JUDETEAN</v>
      </c>
      <c r="B31" s="307"/>
      <c r="C31" s="307"/>
      <c r="D31" s="307"/>
      <c r="E31" s="307"/>
      <c r="F31" s="307"/>
      <c r="G31" s="307"/>
      <c r="H31" s="307"/>
    </row>
    <row r="32" spans="1:10" ht="20" x14ac:dyDescent="0.4">
      <c r="A32" s="45"/>
      <c r="B32" s="45"/>
      <c r="C32" s="45"/>
      <c r="D32" s="45"/>
      <c r="E32" s="45"/>
      <c r="F32" s="45"/>
      <c r="G32" s="45"/>
      <c r="H32" s="45"/>
    </row>
    <row r="33" spans="1:10" ht="13" thickBot="1" x14ac:dyDescent="0.3"/>
    <row r="34" spans="1:10" x14ac:dyDescent="0.25">
      <c r="A34" s="62" t="s">
        <v>0</v>
      </c>
      <c r="B34" s="203" t="str">
        <f>IF(L3=1, "DENUMIREA OBIECTELOR", "OBJECT NAME")</f>
        <v>DENUMIREA OBIECTELOR</v>
      </c>
      <c r="C34" s="308" t="str">
        <f>IF(L3=1, "Valoare (EUR)", "Value (EUR)")</f>
        <v>Valoare (EUR)</v>
      </c>
      <c r="D34" s="309"/>
      <c r="E34" s="309"/>
      <c r="F34" s="309"/>
      <c r="G34" s="309"/>
      <c r="H34" s="310"/>
    </row>
    <row r="35" spans="1:10" ht="24" customHeight="1" x14ac:dyDescent="0.25">
      <c r="A35" s="73"/>
      <c r="B35" s="204"/>
      <c r="C35" s="204" t="s">
        <v>26</v>
      </c>
      <c r="D35" s="204" t="str">
        <f>IF(L3=1, "MU", "MI")</f>
        <v>MU</v>
      </c>
      <c r="E35" s="204" t="str">
        <f>IF(L3=1, "U", "M")</f>
        <v>U</v>
      </c>
      <c r="F35" s="204" t="str">
        <f>IF(L3=1, "Echip. Transport", "Transport Equip.")</f>
        <v>Echip. Transport</v>
      </c>
      <c r="G35" s="204" t="str">
        <f>IF(L3=1, "Dotari", "Endowments")</f>
        <v>Dotari</v>
      </c>
      <c r="H35" s="19" t="s">
        <v>5</v>
      </c>
    </row>
    <row r="36" spans="1:10" x14ac:dyDescent="0.25">
      <c r="A36" s="73" t="s">
        <v>24</v>
      </c>
      <c r="B36" s="20">
        <v>1</v>
      </c>
      <c r="C36" s="20">
        <v>2</v>
      </c>
      <c r="D36" s="20">
        <v>3</v>
      </c>
      <c r="E36" s="20">
        <v>4</v>
      </c>
      <c r="F36" s="20">
        <v>5</v>
      </c>
      <c r="G36" s="15" t="s">
        <v>10</v>
      </c>
      <c r="H36" s="21">
        <v>7</v>
      </c>
    </row>
    <row r="37" spans="1:10" x14ac:dyDescent="0.25">
      <c r="A37" s="311" t="str">
        <f>IF(L3=1,"Alimentare cu Apa","Water Supply")</f>
        <v>Alimentare cu Apa</v>
      </c>
      <c r="B37" s="312"/>
      <c r="C37" s="16"/>
      <c r="D37" s="16"/>
      <c r="E37" s="16"/>
      <c r="F37" s="16"/>
      <c r="G37" s="16"/>
      <c r="H37" s="22"/>
    </row>
    <row r="38" spans="1:10" x14ac:dyDescent="0.25">
      <c r="A38" s="48">
        <v>1</v>
      </c>
      <c r="B38" s="23" t="s">
        <v>89</v>
      </c>
      <c r="C38" s="17">
        <f>'Aduct Balotesti'!F17</f>
        <v>537320</v>
      </c>
      <c r="D38" s="17">
        <f>'Aduct Balotesti'!G17</f>
        <v>0</v>
      </c>
      <c r="E38" s="17">
        <f>'Aduct Balotesti'!H17</f>
        <v>0</v>
      </c>
      <c r="F38" s="17">
        <f>'Aduct Balotesti'!I17</f>
        <v>0</v>
      </c>
      <c r="G38" s="17">
        <f>'Aduct Balotesti'!J17</f>
        <v>0</v>
      </c>
      <c r="H38" s="18">
        <f>'Aduct Balotesti'!K17</f>
        <v>537320</v>
      </c>
      <c r="J38" s="60"/>
    </row>
    <row r="39" spans="1:10" x14ac:dyDescent="0.25">
      <c r="A39" s="48">
        <v>2</v>
      </c>
      <c r="B39" s="23" t="s">
        <v>90</v>
      </c>
      <c r="C39" s="17">
        <f>'SP Balotesti'!F13</f>
        <v>3500</v>
      </c>
      <c r="D39" s="17">
        <f>'SP Balotesti'!G13</f>
        <v>2025</v>
      </c>
      <c r="E39" s="17">
        <f>'SP Balotesti'!H13</f>
        <v>13000</v>
      </c>
      <c r="F39" s="17">
        <f>'SP Balotesti'!I13</f>
        <v>0</v>
      </c>
      <c r="G39" s="17">
        <f>'SP Balotesti'!J13</f>
        <v>0</v>
      </c>
      <c r="H39" s="18">
        <f>'SP Balotesti'!K13</f>
        <v>18525</v>
      </c>
    </row>
    <row r="40" spans="1:10" x14ac:dyDescent="0.25">
      <c r="A40" s="48">
        <v>3</v>
      </c>
      <c r="B40" s="23" t="s">
        <v>93</v>
      </c>
      <c r="C40" s="17">
        <f>'Aduct Tunari'!F23</f>
        <v>1021436</v>
      </c>
      <c r="D40" s="17">
        <f>'Aduct Tunari'!G23</f>
        <v>451</v>
      </c>
      <c r="E40" s="17">
        <f>'Aduct Tunari'!H23</f>
        <v>5159</v>
      </c>
      <c r="F40" s="17">
        <f>'Aduct Tunari'!I23</f>
        <v>0</v>
      </c>
      <c r="G40" s="17">
        <f>'Aduct Tunari'!J23</f>
        <v>0</v>
      </c>
      <c r="H40" s="18">
        <f>'Aduct Tunari'!K23</f>
        <v>1027046</v>
      </c>
    </row>
    <row r="41" spans="1:10" x14ac:dyDescent="0.25">
      <c r="A41" s="48">
        <v>4</v>
      </c>
      <c r="B41" s="23" t="s">
        <v>95</v>
      </c>
      <c r="C41" s="17">
        <f>'SP Tunari'!F13</f>
        <v>31015</v>
      </c>
      <c r="D41" s="17">
        <f>'SP Tunari'!G13</f>
        <v>3345</v>
      </c>
      <c r="E41" s="17">
        <f>'SP Tunari'!H13</f>
        <v>33450</v>
      </c>
      <c r="F41" s="17">
        <f>'SP Tunari'!I13</f>
        <v>0</v>
      </c>
      <c r="G41" s="17">
        <f>'SP Tunari'!J13</f>
        <v>0</v>
      </c>
      <c r="H41" s="18">
        <f>'SP Tunari'!K13</f>
        <v>67810</v>
      </c>
      <c r="J41" s="60"/>
    </row>
    <row r="42" spans="1:10" x14ac:dyDescent="0.25">
      <c r="A42" s="48">
        <v>5</v>
      </c>
      <c r="B42" s="23" t="s">
        <v>98</v>
      </c>
      <c r="C42" s="17">
        <f>'Aduct Bragadiru'!F18</f>
        <v>224859</v>
      </c>
      <c r="D42" s="17">
        <f>'Aduct Bragadiru'!G18</f>
        <v>451</v>
      </c>
      <c r="E42" s="17">
        <f>'Aduct Bragadiru'!H18</f>
        <v>5159</v>
      </c>
      <c r="F42" s="17">
        <f>'Aduct Bragadiru'!I18</f>
        <v>0</v>
      </c>
      <c r="G42" s="17">
        <f>'Aduct Bragadiru'!J18</f>
        <v>0</v>
      </c>
      <c r="H42" s="18">
        <f>'Aduct Bragadiru'!K18</f>
        <v>230469</v>
      </c>
    </row>
    <row r="43" spans="1:10" x14ac:dyDescent="0.25">
      <c r="A43" s="48">
        <v>6</v>
      </c>
      <c r="B43" s="23" t="s">
        <v>101</v>
      </c>
      <c r="C43" s="17">
        <f>'Aduct Cornetu'!F19</f>
        <v>233777</v>
      </c>
      <c r="D43" s="17">
        <f>'Aduct Cornetu'!G19</f>
        <v>451</v>
      </c>
      <c r="E43" s="17">
        <f>'Aduct Cornetu'!H19</f>
        <v>5159</v>
      </c>
      <c r="F43" s="17">
        <f>'Aduct Cornetu'!I19</f>
        <v>0</v>
      </c>
      <c r="G43" s="17">
        <f>'Aduct Cornetu'!J19</f>
        <v>0</v>
      </c>
      <c r="H43" s="18">
        <f>'Aduct Cornetu'!K19</f>
        <v>239387</v>
      </c>
    </row>
    <row r="44" spans="1:10" x14ac:dyDescent="0.25">
      <c r="A44" s="48">
        <v>7</v>
      </c>
      <c r="B44" s="23" t="s">
        <v>104</v>
      </c>
      <c r="C44" s="17">
        <f>'Aduct Ciorogarla'!F20</f>
        <v>459666</v>
      </c>
      <c r="D44" s="17">
        <f>'Aduct Ciorogarla'!G20</f>
        <v>451</v>
      </c>
      <c r="E44" s="17">
        <f>'Aduct Ciorogarla'!H20</f>
        <v>5159</v>
      </c>
      <c r="F44" s="17">
        <f>'Aduct Ciorogarla'!I20</f>
        <v>0</v>
      </c>
      <c r="G44" s="17">
        <f>'Aduct Ciorogarla'!J20</f>
        <v>0</v>
      </c>
      <c r="H44" s="18">
        <f>'Aduct Ciorogarla'!K20</f>
        <v>465276</v>
      </c>
      <c r="J44" s="60"/>
    </row>
    <row r="45" spans="1:10" x14ac:dyDescent="0.25">
      <c r="A45" s="48">
        <v>8</v>
      </c>
      <c r="B45" s="23" t="s">
        <v>343</v>
      </c>
      <c r="C45" s="17">
        <f>'GA Domnesti'!F17</f>
        <v>350000</v>
      </c>
      <c r="D45" s="17">
        <f>'GA Domnesti'!G17</f>
        <v>30000</v>
      </c>
      <c r="E45" s="17">
        <f>'GA Domnesti'!H17</f>
        <v>150000</v>
      </c>
      <c r="F45" s="17">
        <f>'GA Domnesti'!I17</f>
        <v>0</v>
      </c>
      <c r="G45" s="17">
        <f>'GA Domnesti'!J17</f>
        <v>0</v>
      </c>
      <c r="H45" s="18">
        <f>'GA Domnesti'!K17</f>
        <v>530000</v>
      </c>
    </row>
    <row r="46" spans="1:10" x14ac:dyDescent="0.25">
      <c r="A46" s="48">
        <v>9</v>
      </c>
      <c r="B46" s="23" t="s">
        <v>108</v>
      </c>
      <c r="C46" s="17">
        <f>'Aduct Domnesti'!F23</f>
        <v>1965486</v>
      </c>
      <c r="D46" s="17">
        <f>'Aduct Domnesti'!G23</f>
        <v>451</v>
      </c>
      <c r="E46" s="17">
        <f>'Aduct Domnesti'!H23</f>
        <v>5159</v>
      </c>
      <c r="F46" s="17">
        <f>'Aduct Domnesti'!I23</f>
        <v>0</v>
      </c>
      <c r="G46" s="17">
        <f>'Aduct Domnesti'!J23</f>
        <v>0</v>
      </c>
      <c r="H46" s="18">
        <f>'Aduct Domnesti'!K23</f>
        <v>1971096</v>
      </c>
    </row>
    <row r="47" spans="1:10" x14ac:dyDescent="0.25">
      <c r="A47" s="48">
        <v>10</v>
      </c>
      <c r="B47" s="23" t="s">
        <v>111</v>
      </c>
      <c r="C47" s="17">
        <f>'Aduct Clinceni'!F20</f>
        <v>222102</v>
      </c>
      <c r="D47" s="17">
        <f>'Aduct Clinceni'!G20</f>
        <v>451</v>
      </c>
      <c r="E47" s="17">
        <f>'Aduct Clinceni'!H20</f>
        <v>5159</v>
      </c>
      <c r="F47" s="17">
        <f>'Aduct Clinceni'!I20</f>
        <v>0</v>
      </c>
      <c r="G47" s="17">
        <f>'Aduct Clinceni'!J20</f>
        <v>0</v>
      </c>
      <c r="H47" s="18">
        <f>'Aduct Clinceni'!K20</f>
        <v>227712</v>
      </c>
      <c r="J47" s="60"/>
    </row>
    <row r="48" spans="1:10" x14ac:dyDescent="0.25">
      <c r="A48" s="48">
        <v>11</v>
      </c>
      <c r="B48" s="23" t="s">
        <v>177</v>
      </c>
      <c r="C48" s="17">
        <f>'Aduct Cernica'!F22</f>
        <v>888250</v>
      </c>
      <c r="D48" s="17">
        <f>'Aduct Cernica'!G22</f>
        <v>451</v>
      </c>
      <c r="E48" s="17">
        <f>'Aduct Cernica'!H22</f>
        <v>5159</v>
      </c>
      <c r="F48" s="17">
        <f>'Aduct Cernica'!I22</f>
        <v>0</v>
      </c>
      <c r="G48" s="17">
        <f>'Aduct Cernica'!J22</f>
        <v>0</v>
      </c>
      <c r="H48" s="18">
        <f>'Aduct Cernica'!K22</f>
        <v>893860</v>
      </c>
    </row>
    <row r="49" spans="1:10" x14ac:dyDescent="0.25">
      <c r="A49" s="48">
        <v>12</v>
      </c>
      <c r="B49" s="23" t="s">
        <v>346</v>
      </c>
      <c r="C49" s="17">
        <f>'SP Cernica'!F13</f>
        <v>1475</v>
      </c>
      <c r="D49" s="17">
        <f>'SP Cernica'!G13</f>
        <v>2025</v>
      </c>
      <c r="E49" s="17">
        <f>'SP Cernica'!H13</f>
        <v>13500</v>
      </c>
      <c r="F49" s="17">
        <f>'SP Cernica'!I13</f>
        <v>0</v>
      </c>
      <c r="G49" s="17">
        <f>'SP Cernica'!J13</f>
        <v>0</v>
      </c>
      <c r="H49" s="18">
        <f>'SP Cernica'!K13</f>
        <v>17000</v>
      </c>
    </row>
    <row r="50" spans="1:10" x14ac:dyDescent="0.25">
      <c r="A50" s="48">
        <v>13</v>
      </c>
      <c r="B50" s="23" t="s">
        <v>289</v>
      </c>
      <c r="C50" s="17">
        <f>'GA Pantelimon'!F38</f>
        <v>348220</v>
      </c>
      <c r="D50" s="17">
        <f>'GA Pantelimon'!G38</f>
        <v>26115</v>
      </c>
      <c r="E50" s="17">
        <f>'GA Pantelimon'!H38</f>
        <v>296345</v>
      </c>
      <c r="F50" s="17">
        <f>'GA Pantelimon'!I38</f>
        <v>0</v>
      </c>
      <c r="G50" s="17">
        <f>'GA Pantelimon'!J38</f>
        <v>0</v>
      </c>
      <c r="H50" s="18">
        <f>'GA Pantelimon'!K38</f>
        <v>670680</v>
      </c>
      <c r="J50" s="60"/>
    </row>
    <row r="51" spans="1:10" x14ac:dyDescent="0.25">
      <c r="A51" s="48">
        <v>14</v>
      </c>
      <c r="B51" s="23" t="s">
        <v>126</v>
      </c>
      <c r="C51" s="17">
        <f>'Aduct Pantelimon'!F19</f>
        <v>658694</v>
      </c>
      <c r="D51" s="17">
        <f>'Aduct Pantelimon'!G19</f>
        <v>902</v>
      </c>
      <c r="E51" s="17">
        <f>'Aduct Pantelimon'!H19</f>
        <v>10318</v>
      </c>
      <c r="F51" s="17">
        <f>'Aduct Pantelimon'!I19</f>
        <v>0</v>
      </c>
      <c r="G51" s="17">
        <f>'Aduct Pantelimon'!J19</f>
        <v>0</v>
      </c>
      <c r="H51" s="18">
        <f>'Aduct Pantelimon'!K19</f>
        <v>669914</v>
      </c>
    </row>
    <row r="52" spans="1:10" x14ac:dyDescent="0.25">
      <c r="A52" s="48">
        <v>15</v>
      </c>
      <c r="B52" s="23" t="s">
        <v>119</v>
      </c>
      <c r="C52" s="17">
        <f>'SP Pantelimon'!F13</f>
        <v>104856</v>
      </c>
      <c r="D52" s="17">
        <f>'SP Pantelimon'!G13</f>
        <v>17544</v>
      </c>
      <c r="E52" s="17">
        <f>'SP Pantelimon'!H13</f>
        <v>175440</v>
      </c>
      <c r="F52" s="17">
        <f>'SP Pantelimon'!I13</f>
        <v>0</v>
      </c>
      <c r="G52" s="17">
        <f>'SP Pantelimon'!J13</f>
        <v>0</v>
      </c>
      <c r="H52" s="18">
        <f>'SP Pantelimon'!K13</f>
        <v>297840</v>
      </c>
    </row>
    <row r="53" spans="1:10" x14ac:dyDescent="0.25">
      <c r="A53" s="48">
        <v>16</v>
      </c>
      <c r="B53" s="23" t="s">
        <v>122</v>
      </c>
      <c r="C53" s="17">
        <f>'Aduct Branesti'!F20</f>
        <v>988242</v>
      </c>
      <c r="D53" s="17">
        <f>'Aduct Branesti'!G20</f>
        <v>451</v>
      </c>
      <c r="E53" s="17">
        <f>'Aduct Branesti'!H20</f>
        <v>5159</v>
      </c>
      <c r="F53" s="17">
        <f>'Aduct Branesti'!I20</f>
        <v>0</v>
      </c>
      <c r="G53" s="17">
        <f>'Aduct Branesti'!J20</f>
        <v>0</v>
      </c>
      <c r="H53" s="18">
        <f>'Aduct Branesti'!K20</f>
        <v>993852</v>
      </c>
    </row>
    <row r="54" spans="1:10" x14ac:dyDescent="0.25">
      <c r="A54" s="48">
        <v>17</v>
      </c>
      <c r="B54" s="23" t="s">
        <v>125</v>
      </c>
      <c r="C54" s="17">
        <f>Echipamente!F42</f>
        <v>39135</v>
      </c>
      <c r="D54" s="17">
        <f>Echipamente!G42</f>
        <v>0</v>
      </c>
      <c r="E54" s="17">
        <f>Echipamente!H42</f>
        <v>0</v>
      </c>
      <c r="F54" s="17">
        <f>Echipamente!I42</f>
        <v>1282047</v>
      </c>
      <c r="G54" s="17">
        <f>Echipamente!J42</f>
        <v>12897</v>
      </c>
      <c r="H54" s="18">
        <f>Echipamente!K42</f>
        <v>1334079</v>
      </c>
    </row>
    <row r="55" spans="1:10" x14ac:dyDescent="0.25">
      <c r="A55" s="48">
        <v>18</v>
      </c>
      <c r="B55" s="23" t="s">
        <v>205</v>
      </c>
      <c r="C55" s="17">
        <f>SCADA!F13</f>
        <v>35000</v>
      </c>
      <c r="D55" s="17">
        <f>SCADA!G13</f>
        <v>0</v>
      </c>
      <c r="E55" s="17">
        <f>SCADA!H13</f>
        <v>207637</v>
      </c>
      <c r="F55" s="17">
        <f>SCADA!I13</f>
        <v>0</v>
      </c>
      <c r="G55" s="17">
        <f>SCADA!J13</f>
        <v>0</v>
      </c>
      <c r="H55" s="18">
        <f>SCADA!K13</f>
        <v>242637</v>
      </c>
    </row>
    <row r="56" spans="1:10" ht="13.5" customHeight="1" thickBot="1" x14ac:dyDescent="0.3">
      <c r="A56" s="313" t="str">
        <f>IF(L3=1, "Total UAT Consiliul Judetean", "Total County Concil")</f>
        <v>Total UAT Consiliul Judetean</v>
      </c>
      <c r="B56" s="314"/>
      <c r="C56" s="24">
        <f t="shared" ref="C56:H56" si="2">SUM(C38:C55)</f>
        <v>8113033</v>
      </c>
      <c r="D56" s="24">
        <f t="shared" si="2"/>
        <v>85564</v>
      </c>
      <c r="E56" s="24">
        <f t="shared" si="2"/>
        <v>940962</v>
      </c>
      <c r="F56" s="24">
        <f t="shared" si="2"/>
        <v>1282047</v>
      </c>
      <c r="G56" s="24">
        <f t="shared" si="2"/>
        <v>12897</v>
      </c>
      <c r="H56" s="205">
        <f t="shared" si="2"/>
        <v>10434503</v>
      </c>
      <c r="J56" s="50">
        <f>SUM(C56:G56)</f>
        <v>10434503</v>
      </c>
    </row>
    <row r="57" spans="1:10" ht="13.5" customHeight="1" x14ac:dyDescent="0.25">
      <c r="A57" s="46"/>
      <c r="B57" s="46"/>
      <c r="C57" s="47"/>
      <c r="D57" s="47"/>
      <c r="E57" s="47"/>
      <c r="F57" s="47"/>
      <c r="G57" s="47"/>
      <c r="H57" s="47"/>
      <c r="J57" s="50"/>
    </row>
    <row r="60" spans="1:10" x14ac:dyDescent="0.25">
      <c r="A60" s="220" t="s">
        <v>333</v>
      </c>
      <c r="B60" s="220" t="s">
        <v>334</v>
      </c>
      <c r="C60" s="60">
        <f t="shared" ref="C60:H60" si="3">C38+C40+C42+C43+C44+C46+C47+C48+C51+C53</f>
        <v>7199832</v>
      </c>
      <c r="D60" s="60">
        <f t="shared" si="3"/>
        <v>4510</v>
      </c>
      <c r="E60" s="60">
        <f t="shared" si="3"/>
        <v>51590</v>
      </c>
      <c r="F60" s="60">
        <f t="shared" si="3"/>
        <v>0</v>
      </c>
      <c r="G60" s="60">
        <f t="shared" si="3"/>
        <v>0</v>
      </c>
      <c r="H60" s="60">
        <f t="shared" si="3"/>
        <v>7255932</v>
      </c>
      <c r="J60" s="60"/>
    </row>
    <row r="62" spans="1:10" x14ac:dyDescent="0.25">
      <c r="A62" s="220" t="s">
        <v>333</v>
      </c>
      <c r="B62" s="220" t="s">
        <v>336</v>
      </c>
      <c r="C62" s="60">
        <f>C74+C81</f>
        <v>353720</v>
      </c>
      <c r="D62" s="60">
        <f t="shared" ref="D62:H62" si="4">D74+D81</f>
        <v>30021</v>
      </c>
      <c r="E62" s="60">
        <f t="shared" si="4"/>
        <v>310410</v>
      </c>
      <c r="F62" s="60">
        <f t="shared" si="4"/>
        <v>0</v>
      </c>
      <c r="G62" s="60">
        <f t="shared" si="4"/>
        <v>0</v>
      </c>
      <c r="H62" s="60">
        <f t="shared" si="4"/>
        <v>694151</v>
      </c>
    </row>
    <row r="63" spans="1:10" x14ac:dyDescent="0.25">
      <c r="B63" s="220"/>
    </row>
    <row r="64" spans="1:10" x14ac:dyDescent="0.25">
      <c r="A64" s="220" t="s">
        <v>333</v>
      </c>
      <c r="B64" s="220" t="s">
        <v>337</v>
      </c>
    </row>
    <row r="65" spans="1:11" x14ac:dyDescent="0.25">
      <c r="B65" s="220"/>
    </row>
    <row r="66" spans="1:11" x14ac:dyDescent="0.25">
      <c r="A66" s="220" t="s">
        <v>333</v>
      </c>
      <c r="B66" s="220" t="s">
        <v>335</v>
      </c>
      <c r="C66" s="60">
        <f>C39+C41+C49+C52+C83+C76</f>
        <v>485346</v>
      </c>
      <c r="D66" s="60">
        <f t="shared" ref="D66:H66" si="5">D39+D41+D49+D52+D83+D76</f>
        <v>51033</v>
      </c>
      <c r="E66" s="60">
        <f t="shared" si="5"/>
        <v>371325</v>
      </c>
      <c r="F66" s="60">
        <f t="shared" si="5"/>
        <v>0</v>
      </c>
      <c r="G66" s="60">
        <f t="shared" si="5"/>
        <v>0</v>
      </c>
      <c r="H66" s="60">
        <f t="shared" si="5"/>
        <v>907704</v>
      </c>
    </row>
    <row r="68" spans="1:11" x14ac:dyDescent="0.25">
      <c r="B68" s="23" t="s">
        <v>125</v>
      </c>
      <c r="C68" s="17">
        <f>C54</f>
        <v>39135</v>
      </c>
      <c r="D68" s="17">
        <f t="shared" ref="D68:H68" si="6">D54</f>
        <v>0</v>
      </c>
      <c r="E68" s="17">
        <f t="shared" si="6"/>
        <v>0</v>
      </c>
      <c r="F68" s="17">
        <f t="shared" si="6"/>
        <v>1282047</v>
      </c>
      <c r="G68" s="17">
        <f t="shared" si="6"/>
        <v>12897</v>
      </c>
      <c r="H68" s="17">
        <f t="shared" si="6"/>
        <v>1334079</v>
      </c>
    </row>
    <row r="69" spans="1:11" x14ac:dyDescent="0.25">
      <c r="B69" s="23" t="s">
        <v>205</v>
      </c>
      <c r="C69" s="17">
        <f>C55</f>
        <v>35000</v>
      </c>
      <c r="D69" s="17">
        <f t="shared" ref="D69:H69" si="7">D55</f>
        <v>0</v>
      </c>
      <c r="E69" s="17">
        <f t="shared" si="7"/>
        <v>207637</v>
      </c>
      <c r="F69" s="17">
        <f t="shared" si="7"/>
        <v>0</v>
      </c>
      <c r="G69" s="17">
        <f t="shared" si="7"/>
        <v>0</v>
      </c>
      <c r="H69" s="17">
        <f t="shared" si="7"/>
        <v>242637</v>
      </c>
    </row>
    <row r="70" spans="1:11" ht="13" x14ac:dyDescent="0.3">
      <c r="C70" s="222">
        <f t="shared" ref="C70:H70" si="8">C60+C62+C66+C68+C69</f>
        <v>8113033</v>
      </c>
      <c r="D70" s="222">
        <f t="shared" si="8"/>
        <v>85564</v>
      </c>
      <c r="E70" s="222">
        <f t="shared" si="8"/>
        <v>940962</v>
      </c>
      <c r="F70" s="222">
        <f t="shared" si="8"/>
        <v>1282047</v>
      </c>
      <c r="G70" s="222">
        <f t="shared" si="8"/>
        <v>12897</v>
      </c>
      <c r="H70" s="222">
        <f t="shared" si="8"/>
        <v>10434503</v>
      </c>
    </row>
    <row r="73" spans="1:11" ht="13" x14ac:dyDescent="0.3">
      <c r="A73" s="114"/>
      <c r="B73" s="221" t="s">
        <v>123</v>
      </c>
      <c r="C73" s="177" t="s">
        <v>77</v>
      </c>
      <c r="D73" s="177" t="s">
        <v>78</v>
      </c>
      <c r="E73" s="177" t="s">
        <v>79</v>
      </c>
      <c r="F73" s="177" t="s">
        <v>80</v>
      </c>
      <c r="G73" s="177" t="s">
        <v>81</v>
      </c>
      <c r="H73" s="178">
        <f>SUM(H74:H76)</f>
        <v>530000</v>
      </c>
    </row>
    <row r="74" spans="1:11" ht="13" x14ac:dyDescent="0.3">
      <c r="A74" s="114" t="s">
        <v>333</v>
      </c>
      <c r="B74" s="179" t="s">
        <v>210</v>
      </c>
      <c r="C74" s="183">
        <f>'GA Domnesti'!F16</f>
        <v>7000</v>
      </c>
      <c r="D74" s="183">
        <f>'GA Domnesti'!G16</f>
        <v>5000</v>
      </c>
      <c r="E74" s="183">
        <f>'GA Domnesti'!H16</f>
        <v>25000</v>
      </c>
      <c r="F74" s="183">
        <f>'GA Domnesti'!I16</f>
        <v>0</v>
      </c>
      <c r="G74" s="183">
        <f>'GA Domnesti'!J16</f>
        <v>0</v>
      </c>
      <c r="H74" s="183">
        <f>'GA Domnesti'!K16</f>
        <v>37000</v>
      </c>
    </row>
    <row r="75" spans="1:11" ht="13" x14ac:dyDescent="0.3">
      <c r="A75" s="114" t="s">
        <v>333</v>
      </c>
      <c r="B75" s="181" t="s">
        <v>211</v>
      </c>
      <c r="C75" s="183">
        <f>'[8]GA2 Gruiu'!F51</f>
        <v>0</v>
      </c>
      <c r="D75" s="183">
        <f>'[8]GA2 Gruiu'!G51</f>
        <v>0</v>
      </c>
      <c r="E75" s="183">
        <f>'[8]GA2 Gruiu'!H51</f>
        <v>0</v>
      </c>
      <c r="F75" s="183">
        <f>'[8]GA2 Gruiu'!I51</f>
        <v>0</v>
      </c>
      <c r="G75" s="183">
        <f>'[8]GA2 Gruiu'!J51</f>
        <v>0</v>
      </c>
      <c r="H75" s="183">
        <f>'[8]GA2 Gruiu'!K51</f>
        <v>0</v>
      </c>
    </row>
    <row r="76" spans="1:11" ht="13" x14ac:dyDescent="0.3">
      <c r="A76" s="114" t="s">
        <v>333</v>
      </c>
      <c r="B76" s="181" t="s">
        <v>212</v>
      </c>
      <c r="C76" s="183">
        <f>'GA Domnesti'!F13</f>
        <v>343000</v>
      </c>
      <c r="D76" s="183">
        <f>'GA Domnesti'!G13</f>
        <v>25000</v>
      </c>
      <c r="E76" s="183">
        <f>'GA Domnesti'!H13</f>
        <v>125000</v>
      </c>
      <c r="F76" s="183">
        <f>'GA Domnesti'!I13</f>
        <v>0</v>
      </c>
      <c r="G76" s="183">
        <f>'GA Domnesti'!J13</f>
        <v>0</v>
      </c>
      <c r="H76" s="183">
        <f>'GA Domnesti'!K13</f>
        <v>493000</v>
      </c>
    </row>
    <row r="77" spans="1:11" x14ac:dyDescent="0.25">
      <c r="A77" s="114"/>
      <c r="B77" s="115"/>
      <c r="C77" s="113"/>
      <c r="D77" s="113"/>
      <c r="E77" s="113"/>
      <c r="F77" s="184"/>
      <c r="G77" s="184"/>
      <c r="H77" s="184"/>
      <c r="I77" s="184"/>
      <c r="J77" s="184"/>
      <c r="K77" s="185"/>
    </row>
    <row r="80" spans="1:11" ht="26" x14ac:dyDescent="0.3">
      <c r="A80" s="114"/>
      <c r="B80" s="221" t="s">
        <v>289</v>
      </c>
      <c r="C80" s="177" t="s">
        <v>77</v>
      </c>
      <c r="D80" s="177" t="s">
        <v>78</v>
      </c>
      <c r="E80" s="177" t="s">
        <v>79</v>
      </c>
      <c r="F80" s="177" t="s">
        <v>80</v>
      </c>
      <c r="G80" s="177" t="s">
        <v>81</v>
      </c>
      <c r="H80" s="178">
        <f>SUM(H81:H83)</f>
        <v>670680</v>
      </c>
    </row>
    <row r="81" spans="1:8" ht="13" x14ac:dyDescent="0.3">
      <c r="A81" s="114" t="s">
        <v>333</v>
      </c>
      <c r="B81" s="179" t="s">
        <v>210</v>
      </c>
      <c r="C81" s="183">
        <f>'GA Pantelimon'!F35</f>
        <v>346720</v>
      </c>
      <c r="D81" s="183">
        <f>'GA Pantelimon'!G35</f>
        <v>25021</v>
      </c>
      <c r="E81" s="183">
        <f>'GA Pantelimon'!H35</f>
        <v>285410</v>
      </c>
      <c r="F81" s="183">
        <f>'GA Pantelimon'!I35</f>
        <v>0</v>
      </c>
      <c r="G81" s="183">
        <f>'GA Pantelimon'!J35</f>
        <v>0</v>
      </c>
      <c r="H81" s="183">
        <f>'GA Pantelimon'!K35</f>
        <v>657151</v>
      </c>
    </row>
    <row r="82" spans="1:8" ht="13" x14ac:dyDescent="0.3">
      <c r="A82" s="114" t="s">
        <v>333</v>
      </c>
      <c r="B82" s="181" t="s">
        <v>211</v>
      </c>
      <c r="C82" s="183">
        <v>0</v>
      </c>
      <c r="D82" s="183">
        <v>0</v>
      </c>
      <c r="E82" s="183">
        <v>0</v>
      </c>
      <c r="F82" s="183">
        <v>0</v>
      </c>
      <c r="G82" s="183">
        <v>0</v>
      </c>
      <c r="H82" s="183">
        <v>0</v>
      </c>
    </row>
    <row r="83" spans="1:8" ht="13" x14ac:dyDescent="0.3">
      <c r="A83" s="114" t="s">
        <v>333</v>
      </c>
      <c r="B83" s="181" t="s">
        <v>212</v>
      </c>
      <c r="C83" s="183">
        <f>'GA Pantelimon'!F37</f>
        <v>1500</v>
      </c>
      <c r="D83" s="183">
        <f>'GA Pantelimon'!G37</f>
        <v>1094</v>
      </c>
      <c r="E83" s="183">
        <f>'GA Pantelimon'!H37</f>
        <v>10935</v>
      </c>
      <c r="F83" s="183">
        <f>'GA Pantelimon'!I37</f>
        <v>0</v>
      </c>
      <c r="G83" s="183">
        <f>'GA Pantelimon'!J37</f>
        <v>0</v>
      </c>
      <c r="H83" s="183">
        <f>'GA Pantelimon'!K37</f>
        <v>13529</v>
      </c>
    </row>
  </sheetData>
  <mergeCells count="10">
    <mergeCell ref="A31:H31"/>
    <mergeCell ref="C34:H34"/>
    <mergeCell ref="A37:B37"/>
    <mergeCell ref="A56:B56"/>
    <mergeCell ref="A2:H2"/>
    <mergeCell ref="C5:H5"/>
    <mergeCell ref="A8:B8"/>
    <mergeCell ref="A27:B27"/>
    <mergeCell ref="A30:D30"/>
    <mergeCell ref="G30:H30"/>
  </mergeCells>
  <phoneticPr fontId="18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336"/>
  <sheetViews>
    <sheetView view="pageBreakPreview" zoomScale="90" zoomScaleNormal="100" zoomScaleSheetLayoutView="9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5" ht="43.5" customHeight="1" x14ac:dyDescent="0.3">
      <c r="A1" s="291" t="s">
        <v>358</v>
      </c>
      <c r="B1" s="291"/>
      <c r="C1" s="291"/>
      <c r="D1" s="291"/>
      <c r="E1" s="74"/>
      <c r="F1" s="75"/>
      <c r="G1" s="75"/>
      <c r="H1" s="75"/>
      <c r="I1" s="280" t="s">
        <v>250</v>
      </c>
      <c r="J1" s="280"/>
      <c r="K1" s="280"/>
    </row>
    <row r="2" spans="1:15" ht="24" customHeight="1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5" ht="25" x14ac:dyDescent="0.5">
      <c r="A3" s="281" t="s">
        <v>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5" ht="25" x14ac:dyDescent="0.5">
      <c r="A4" s="281" t="s">
        <v>40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5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5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5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5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5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5" s="90" customFormat="1" ht="11.5" x14ac:dyDescent="0.25">
      <c r="A11" s="250"/>
      <c r="B11" s="91" t="s">
        <v>90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5" s="98" customFormat="1" ht="11.5" x14ac:dyDescent="0.25">
      <c r="A12" s="95" t="s">
        <v>18</v>
      </c>
      <c r="B12" s="246" t="s">
        <v>219</v>
      </c>
      <c r="C12" s="245" t="s">
        <v>86</v>
      </c>
      <c r="D12" s="245">
        <v>1</v>
      </c>
      <c r="E12" s="245">
        <v>18525</v>
      </c>
      <c r="F12" s="248">
        <v>3500</v>
      </c>
      <c r="G12" s="248">
        <v>2025</v>
      </c>
      <c r="H12" s="248">
        <v>13000</v>
      </c>
      <c r="I12" s="248">
        <f>0</f>
        <v>0</v>
      </c>
      <c r="J12" s="248">
        <f>0</f>
        <v>0</v>
      </c>
      <c r="K12" s="244">
        <f t="shared" ref="K12" si="0">F12+G12+H12+I12+J12</f>
        <v>18525</v>
      </c>
      <c r="L12" s="83"/>
      <c r="M12" s="97"/>
    </row>
    <row r="13" spans="1:15" s="98" customFormat="1" ht="13.15" customHeight="1" thickBot="1" x14ac:dyDescent="0.3">
      <c r="A13" s="102"/>
      <c r="B13" s="103" t="s">
        <v>12</v>
      </c>
      <c r="C13" s="104"/>
      <c r="D13" s="105"/>
      <c r="E13" s="106"/>
      <c r="F13" s="107">
        <f t="shared" ref="F13:K13" si="1">SUM(F12:F12)</f>
        <v>3500</v>
      </c>
      <c r="G13" s="107">
        <f t="shared" si="1"/>
        <v>2025</v>
      </c>
      <c r="H13" s="107">
        <f t="shared" si="1"/>
        <v>13000</v>
      </c>
      <c r="I13" s="107">
        <f t="shared" si="1"/>
        <v>0</v>
      </c>
      <c r="J13" s="107">
        <f t="shared" si="1"/>
        <v>0</v>
      </c>
      <c r="K13" s="191">
        <f t="shared" si="1"/>
        <v>18525</v>
      </c>
      <c r="L13" s="83"/>
      <c r="M13" s="108">
        <f>SUM(F13:J13)</f>
        <v>18525</v>
      </c>
      <c r="N13" s="83"/>
    </row>
    <row r="14" spans="1:15" s="98" customFormat="1" ht="13.15" customHeight="1" x14ac:dyDescent="0.25">
      <c r="A14" s="109"/>
      <c r="B14" s="110"/>
      <c r="C14" s="111"/>
      <c r="D14" s="112"/>
      <c r="E14" s="112"/>
      <c r="F14" s="111"/>
      <c r="G14" s="111"/>
      <c r="H14" s="111"/>
      <c r="I14" s="113"/>
      <c r="J14" s="113"/>
      <c r="K14" s="111"/>
      <c r="L14" s="83"/>
      <c r="M14" s="97"/>
    </row>
    <row r="15" spans="1:15" s="77" customFormat="1" ht="14.25" customHeight="1" x14ac:dyDescent="0.25">
      <c r="A15" s="114"/>
      <c r="B15" s="115"/>
      <c r="C15" s="113"/>
      <c r="D15" s="113"/>
      <c r="E15" s="113"/>
      <c r="F15" s="113"/>
      <c r="G15" s="113"/>
      <c r="H15" s="113"/>
      <c r="I15" s="113"/>
      <c r="J15" s="113"/>
      <c r="K15" s="113"/>
      <c r="L15" s="116"/>
      <c r="M15" s="117"/>
      <c r="N15" s="117"/>
      <c r="O15" s="78"/>
    </row>
    <row r="16" spans="1:15" s="77" customFormat="1" ht="14.25" customHeight="1" x14ac:dyDescent="0.25">
      <c r="A16" s="114"/>
      <c r="B16" s="115"/>
      <c r="C16" s="113"/>
      <c r="D16" s="113"/>
      <c r="E16" s="113"/>
      <c r="F16" s="113"/>
      <c r="G16" s="113"/>
      <c r="H16" s="113"/>
      <c r="I16" s="113"/>
      <c r="J16" s="118"/>
      <c r="K16" s="113"/>
      <c r="L16" s="116"/>
      <c r="N16" s="78"/>
      <c r="O16" s="78"/>
    </row>
    <row r="17" spans="1:15" s="77" customFormat="1" ht="14.25" customHeight="1" x14ac:dyDescent="0.3">
      <c r="A17" s="114"/>
      <c r="B17" s="115"/>
      <c r="C17" s="113"/>
      <c r="D17" s="119"/>
      <c r="E17" s="113"/>
      <c r="F17" s="113"/>
      <c r="G17" s="113"/>
      <c r="H17" s="113"/>
      <c r="I17" s="113"/>
      <c r="J17" s="113"/>
      <c r="K17" s="113"/>
      <c r="L17" s="116"/>
      <c r="N17" s="78"/>
      <c r="O17" s="78"/>
    </row>
    <row r="18" spans="1:15" s="77" customFormat="1" ht="14.25" customHeight="1" x14ac:dyDescent="0.3">
      <c r="A18" s="114"/>
      <c r="B18" s="115"/>
      <c r="C18" s="113"/>
      <c r="D18" s="119"/>
      <c r="E18" s="113"/>
      <c r="F18" s="113"/>
      <c r="G18" s="113"/>
      <c r="H18" s="113"/>
      <c r="I18" s="113"/>
      <c r="J18" s="113"/>
      <c r="K18" s="113"/>
      <c r="L18" s="116"/>
      <c r="N18" s="78"/>
      <c r="O18" s="78"/>
    </row>
    <row r="19" spans="1:15" s="77" customFormat="1" ht="14.25" customHeight="1" x14ac:dyDescent="0.3">
      <c r="A19" s="114"/>
      <c r="B19" s="115"/>
      <c r="C19" s="113"/>
      <c r="D19" s="119"/>
      <c r="E19" s="113"/>
      <c r="F19" s="113"/>
      <c r="G19" s="113"/>
      <c r="H19" s="113"/>
      <c r="I19" s="113"/>
      <c r="J19" s="113"/>
      <c r="K19" s="113"/>
      <c r="L19" s="116"/>
      <c r="N19" s="78"/>
      <c r="O19" s="78"/>
    </row>
    <row r="20" spans="1:15" s="77" customFormat="1" ht="14.25" customHeight="1" x14ac:dyDescent="0.3">
      <c r="A20" s="114"/>
      <c r="B20" s="115"/>
      <c r="C20" s="113"/>
      <c r="D20" s="119"/>
      <c r="E20" s="113"/>
      <c r="F20" s="113"/>
      <c r="G20" s="113"/>
      <c r="H20" s="113"/>
      <c r="I20" s="113"/>
      <c r="J20" s="113"/>
      <c r="K20" s="113"/>
      <c r="L20" s="116"/>
      <c r="N20" s="78"/>
      <c r="O20" s="78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N21" s="78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6"/>
      <c r="N22" s="78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ht="14.25" customHeight="1" x14ac:dyDescent="0.25">
      <c r="L294" s="116"/>
    </row>
    <row r="295" spans="1:15" ht="14.25" customHeight="1" x14ac:dyDescent="0.25">
      <c r="L295" s="116"/>
    </row>
    <row r="296" spans="1:15" ht="14.25" customHeight="1" x14ac:dyDescent="0.25">
      <c r="L296" s="116"/>
    </row>
    <row r="297" spans="1:15" ht="14.25" customHeight="1" x14ac:dyDescent="0.25">
      <c r="L297" s="116"/>
    </row>
    <row r="298" spans="1:15" ht="14.25" customHeight="1" x14ac:dyDescent="0.25">
      <c r="L298" s="116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s="98" customFormat="1" ht="30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83"/>
      <c r="M303" s="97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2" spans="1:13" s="98" customFormat="1" ht="30" customHeight="1" x14ac:dyDescent="0.25">
      <c r="A312" s="114"/>
      <c r="B312" s="115"/>
      <c r="C312" s="113"/>
      <c r="D312" s="113"/>
      <c r="E312" s="113"/>
      <c r="F312" s="113"/>
      <c r="G312" s="113"/>
      <c r="H312" s="113"/>
      <c r="I312" s="113"/>
      <c r="J312" s="113"/>
      <c r="K312" s="113"/>
      <c r="L312" s="83"/>
      <c r="M312" s="97"/>
    </row>
    <row r="313" spans="1:13" ht="13.15" customHeight="1" x14ac:dyDescent="0.3"/>
    <row r="318" spans="1:13" ht="13.15" customHeight="1" x14ac:dyDescent="0.3"/>
    <row r="320" spans="1:13" ht="13.15" customHeight="1" x14ac:dyDescent="0.3"/>
    <row r="324" spans="2:17" s="114" customFormat="1" ht="13.15" customHeight="1" x14ac:dyDescent="0.3">
      <c r="B324" s="115"/>
      <c r="C324" s="113"/>
      <c r="D324" s="113"/>
      <c r="E324" s="113"/>
      <c r="F324" s="113"/>
      <c r="G324" s="113"/>
      <c r="H324" s="113"/>
      <c r="I324" s="113"/>
      <c r="J324" s="113"/>
      <c r="K324" s="113"/>
      <c r="L324" s="76"/>
      <c r="M324" s="77"/>
      <c r="N324" s="78"/>
      <c r="O324" s="78"/>
      <c r="P324" s="78"/>
      <c r="Q324" s="78"/>
    </row>
    <row r="328" spans="2:17" s="114" customFormat="1" ht="13.15" customHeight="1" x14ac:dyDescent="0.3"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76"/>
      <c r="M328" s="77"/>
      <c r="N328" s="78"/>
      <c r="O328" s="78"/>
      <c r="P328" s="78"/>
      <c r="Q328" s="78"/>
    </row>
    <row r="336" spans="2:17" s="114" customFormat="1" ht="13.15" customHeight="1" x14ac:dyDescent="0.3">
      <c r="B336" s="115"/>
      <c r="C336" s="113"/>
      <c r="D336" s="113"/>
      <c r="E336" s="113"/>
      <c r="F336" s="113"/>
      <c r="G336" s="113"/>
      <c r="H336" s="113"/>
      <c r="I336" s="113"/>
      <c r="J336" s="113"/>
      <c r="K336" s="113"/>
      <c r="L336" s="76"/>
      <c r="M336" s="77"/>
      <c r="N336" s="78"/>
      <c r="O336" s="78"/>
      <c r="P336" s="78"/>
      <c r="Q336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7"/>
  <sheetViews>
    <sheetView view="pageBreakPreview" topLeftCell="A7" zoomScale="90" zoomScaleNormal="100" zoomScaleSheetLayoutView="9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3.5" customHeight="1" x14ac:dyDescent="0.3">
      <c r="A1" s="279" t="s">
        <v>359</v>
      </c>
      <c r="B1" s="279"/>
      <c r="C1" s="279"/>
      <c r="D1" s="279"/>
      <c r="E1" s="74"/>
      <c r="F1" s="75"/>
      <c r="G1" s="75"/>
      <c r="H1" s="75"/>
      <c r="I1" s="280" t="s">
        <v>251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92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87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9" customHeight="1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321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220</v>
      </c>
      <c r="C12" s="245" t="s">
        <v>179</v>
      </c>
      <c r="D12" s="247">
        <v>2612</v>
      </c>
      <c r="E12" s="245">
        <v>116</v>
      </c>
      <c r="F12" s="248">
        <f t="shared" ref="F12:F16" si="0">D12*E12</f>
        <v>302992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22" si="1">F12+G12+H12+I12+J12</f>
        <v>302992</v>
      </c>
      <c r="L12" s="83"/>
      <c r="M12" s="97"/>
    </row>
    <row r="13" spans="1:13" s="98" customFormat="1" ht="11.5" x14ac:dyDescent="0.25">
      <c r="A13" s="95" t="s">
        <v>19</v>
      </c>
      <c r="B13" s="246" t="s">
        <v>221</v>
      </c>
      <c r="C13" s="245" t="s">
        <v>179</v>
      </c>
      <c r="D13" s="247">
        <v>3041</v>
      </c>
      <c r="E13" s="245">
        <v>64</v>
      </c>
      <c r="F13" s="248">
        <f t="shared" si="0"/>
        <v>194624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194624</v>
      </c>
      <c r="L13" s="83"/>
      <c r="M13" s="97"/>
    </row>
    <row r="14" spans="1:13" s="98" customFormat="1" ht="11.5" x14ac:dyDescent="0.25">
      <c r="A14" s="95" t="s">
        <v>8</v>
      </c>
      <c r="B14" s="246" t="s">
        <v>222</v>
      </c>
      <c r="C14" s="245" t="s">
        <v>179</v>
      </c>
      <c r="D14" s="247">
        <v>4718</v>
      </c>
      <c r="E14" s="245">
        <v>80</v>
      </c>
      <c r="F14" s="248">
        <f t="shared" si="0"/>
        <v>377440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377440</v>
      </c>
      <c r="L14" s="83"/>
      <c r="M14" s="97"/>
    </row>
    <row r="15" spans="1:13" s="98" customFormat="1" ht="11.5" x14ac:dyDescent="0.25">
      <c r="A15" s="95" t="s">
        <v>9</v>
      </c>
      <c r="B15" s="246" t="s">
        <v>223</v>
      </c>
      <c r="C15" s="245" t="s">
        <v>179</v>
      </c>
      <c r="D15" s="247">
        <v>1297</v>
      </c>
      <c r="E15" s="245">
        <v>44</v>
      </c>
      <c r="F15" s="248">
        <f t="shared" si="0"/>
        <v>57068</v>
      </c>
      <c r="G15" s="248">
        <f>0</f>
        <v>0</v>
      </c>
      <c r="H15" s="248">
        <f>0</f>
        <v>0</v>
      </c>
      <c r="I15" s="248">
        <f>0</f>
        <v>0</v>
      </c>
      <c r="J15" s="248">
        <f>0</f>
        <v>0</v>
      </c>
      <c r="K15" s="244">
        <f t="shared" si="1"/>
        <v>57068</v>
      </c>
      <c r="L15" s="83"/>
      <c r="M15" s="97"/>
    </row>
    <row r="16" spans="1:13" s="98" customFormat="1" ht="11.5" x14ac:dyDescent="0.25">
      <c r="A16" s="95" t="s">
        <v>20</v>
      </c>
      <c r="B16" s="246" t="s">
        <v>195</v>
      </c>
      <c r="C16" s="245" t="s">
        <v>13</v>
      </c>
      <c r="D16" s="247">
        <v>33</v>
      </c>
      <c r="E16" s="245">
        <v>1600</v>
      </c>
      <c r="F16" s="248">
        <f t="shared" si="0"/>
        <v>52800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1"/>
        <v>52800</v>
      </c>
      <c r="L16" s="83"/>
      <c r="M16" s="97"/>
    </row>
    <row r="17" spans="1:15" s="98" customFormat="1" ht="23" x14ac:dyDescent="0.25">
      <c r="A17" s="95" t="s">
        <v>10</v>
      </c>
      <c r="B17" s="246" t="s">
        <v>197</v>
      </c>
      <c r="C17" s="245" t="s">
        <v>13</v>
      </c>
      <c r="D17" s="247">
        <v>1</v>
      </c>
      <c r="E17" s="245">
        <v>12262</v>
      </c>
      <c r="F17" s="248">
        <v>6652</v>
      </c>
      <c r="G17" s="248">
        <v>451</v>
      </c>
      <c r="H17" s="248">
        <v>5159</v>
      </c>
      <c r="I17" s="248">
        <f>0</f>
        <v>0</v>
      </c>
      <c r="J17" s="248">
        <f>0</f>
        <v>0</v>
      </c>
      <c r="K17" s="244">
        <f t="shared" si="1"/>
        <v>12262</v>
      </c>
      <c r="L17" s="99"/>
      <c r="M17" s="83"/>
    </row>
    <row r="18" spans="1:15" s="98" customFormat="1" ht="23" x14ac:dyDescent="0.25">
      <c r="A18" s="95" t="s">
        <v>11</v>
      </c>
      <c r="B18" s="246" t="s">
        <v>224</v>
      </c>
      <c r="C18" s="245" t="s">
        <v>13</v>
      </c>
      <c r="D18" s="247">
        <v>1</v>
      </c>
      <c r="E18" s="245">
        <v>3400</v>
      </c>
      <c r="F18" s="248">
        <f t="shared" ref="F18:F22" si="2">D18*E18</f>
        <v>3400</v>
      </c>
      <c r="G18" s="248"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3400</v>
      </c>
      <c r="L18" s="99"/>
      <c r="M18" s="97"/>
    </row>
    <row r="19" spans="1:15" s="98" customFormat="1" ht="23" x14ac:dyDescent="0.25">
      <c r="A19" s="95" t="s">
        <v>21</v>
      </c>
      <c r="B19" s="246" t="s">
        <v>225</v>
      </c>
      <c r="C19" s="245" t="s">
        <v>13</v>
      </c>
      <c r="D19" s="247">
        <v>1</v>
      </c>
      <c r="E19" s="245">
        <f>560*14</f>
        <v>7840</v>
      </c>
      <c r="F19" s="248">
        <f t="shared" si="2"/>
        <v>7840</v>
      </c>
      <c r="G19" s="248">
        <v>0</v>
      </c>
      <c r="H19" s="248">
        <f>0</f>
        <v>0</v>
      </c>
      <c r="I19" s="248">
        <f>0</f>
        <v>0</v>
      </c>
      <c r="J19" s="248">
        <f>0</f>
        <v>0</v>
      </c>
      <c r="K19" s="244">
        <f t="shared" si="1"/>
        <v>7840</v>
      </c>
      <c r="L19" s="83"/>
      <c r="M19" s="97"/>
    </row>
    <row r="20" spans="1:15" s="98" customFormat="1" ht="23" x14ac:dyDescent="0.25">
      <c r="A20" s="95" t="s">
        <v>22</v>
      </c>
      <c r="B20" s="246" t="s">
        <v>226</v>
      </c>
      <c r="C20" s="245" t="s">
        <v>13</v>
      </c>
      <c r="D20" s="145">
        <v>1</v>
      </c>
      <c r="E20" s="245">
        <f>610*14</f>
        <v>8540</v>
      </c>
      <c r="F20" s="248">
        <f t="shared" si="2"/>
        <v>8540</v>
      </c>
      <c r="G20" s="248">
        <f>0</f>
        <v>0</v>
      </c>
      <c r="H20" s="248">
        <f>0</f>
        <v>0</v>
      </c>
      <c r="I20" s="248">
        <f>0</f>
        <v>0</v>
      </c>
      <c r="J20" s="248">
        <f>0</f>
        <v>0</v>
      </c>
      <c r="K20" s="244">
        <f t="shared" si="1"/>
        <v>8540</v>
      </c>
      <c r="L20" s="83"/>
      <c r="M20" s="97"/>
    </row>
    <row r="21" spans="1:15" s="98" customFormat="1" ht="23" x14ac:dyDescent="0.25">
      <c r="A21" s="95" t="s">
        <v>23</v>
      </c>
      <c r="B21" s="187" t="s">
        <v>227</v>
      </c>
      <c r="C21" s="245" t="s">
        <v>13</v>
      </c>
      <c r="D21" s="188">
        <v>1</v>
      </c>
      <c r="E21" s="245">
        <f>560*9/1</f>
        <v>5040</v>
      </c>
      <c r="F21" s="248">
        <f t="shared" si="2"/>
        <v>5040</v>
      </c>
      <c r="G21" s="248">
        <f>0</f>
        <v>0</v>
      </c>
      <c r="H21" s="248">
        <f>0</f>
        <v>0</v>
      </c>
      <c r="I21" s="248">
        <f>0</f>
        <v>0</v>
      </c>
      <c r="J21" s="248">
        <f>0</f>
        <v>0</v>
      </c>
      <c r="K21" s="244">
        <f t="shared" si="1"/>
        <v>5040</v>
      </c>
      <c r="L21" s="83"/>
      <c r="M21" s="97"/>
    </row>
    <row r="22" spans="1:15" s="98" customFormat="1" ht="23" x14ac:dyDescent="0.25">
      <c r="A22" s="95" t="s">
        <v>37</v>
      </c>
      <c r="B22" s="187" t="s">
        <v>228</v>
      </c>
      <c r="C22" s="245" t="s">
        <v>13</v>
      </c>
      <c r="D22" s="188">
        <v>1</v>
      </c>
      <c r="E22" s="245">
        <f>560*9/1</f>
        <v>5040</v>
      </c>
      <c r="F22" s="248">
        <f t="shared" si="2"/>
        <v>5040</v>
      </c>
      <c r="G22" s="248">
        <f>0</f>
        <v>0</v>
      </c>
      <c r="H22" s="248">
        <f>0</f>
        <v>0</v>
      </c>
      <c r="I22" s="248">
        <f>0</f>
        <v>0</v>
      </c>
      <c r="J22" s="248">
        <f>0</f>
        <v>0</v>
      </c>
      <c r="K22" s="244">
        <f t="shared" si="1"/>
        <v>5040</v>
      </c>
      <c r="L22" s="99"/>
      <c r="M22" s="83"/>
    </row>
    <row r="23" spans="1:15" s="98" customFormat="1" ht="13.15" customHeight="1" thickBot="1" x14ac:dyDescent="0.3">
      <c r="A23" s="102"/>
      <c r="B23" s="103" t="s">
        <v>12</v>
      </c>
      <c r="C23" s="104"/>
      <c r="D23" s="105"/>
      <c r="E23" s="106"/>
      <c r="F23" s="107">
        <f>ROUND(SUM(F12:F22),0)</f>
        <v>1021436</v>
      </c>
      <c r="G23" s="107">
        <f t="shared" ref="G23:K23" si="3">ROUND(SUM(G12:G22),0)</f>
        <v>451</v>
      </c>
      <c r="H23" s="107">
        <f t="shared" si="3"/>
        <v>5159</v>
      </c>
      <c r="I23" s="107">
        <f t="shared" si="3"/>
        <v>0</v>
      </c>
      <c r="J23" s="107">
        <f t="shared" si="3"/>
        <v>0</v>
      </c>
      <c r="K23" s="191">
        <f t="shared" si="3"/>
        <v>1027046</v>
      </c>
      <c r="L23" s="83"/>
      <c r="M23" s="108">
        <f>SUM(F23:J23)</f>
        <v>1027046</v>
      </c>
      <c r="N23" s="83"/>
    </row>
    <row r="24" spans="1:15" s="98" customFormat="1" ht="13.15" customHeight="1" x14ac:dyDescent="0.25">
      <c r="A24" s="109"/>
      <c r="B24" s="110"/>
      <c r="C24" s="111"/>
      <c r="D24" s="112"/>
      <c r="E24" s="112"/>
      <c r="F24" s="111"/>
      <c r="G24" s="111"/>
      <c r="H24" s="111"/>
      <c r="I24" s="113"/>
      <c r="J24" s="113"/>
      <c r="K24" s="111"/>
      <c r="L24" s="83"/>
      <c r="M24" s="97"/>
    </row>
    <row r="25" spans="1:15" s="77" customFormat="1" ht="14.25" customHeight="1" x14ac:dyDescent="0.3">
      <c r="A25" s="114"/>
      <c r="B25" s="115"/>
      <c r="C25" s="113"/>
      <c r="D25" s="113"/>
      <c r="E25" s="113"/>
      <c r="F25" s="119"/>
      <c r="G25" s="119"/>
      <c r="H25" s="119"/>
      <c r="I25" s="119"/>
      <c r="J25" s="119"/>
      <c r="K25" s="119"/>
      <c r="L25" s="116"/>
      <c r="M25" s="117"/>
      <c r="N25" s="117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41"/>
      <c r="G26" s="141"/>
      <c r="H26" s="141"/>
      <c r="I26" s="141"/>
      <c r="J26" s="141"/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3"/>
      <c r="E27" s="113"/>
      <c r="F27" s="162"/>
      <c r="G27" s="162"/>
      <c r="H27" s="162"/>
      <c r="I27" s="162"/>
      <c r="J27" s="162"/>
      <c r="K27" s="162"/>
      <c r="L27" s="116"/>
      <c r="N27" s="78"/>
      <c r="O27" s="78"/>
    </row>
    <row r="28" spans="1:15" s="77" customFormat="1" ht="14.25" customHeight="1" x14ac:dyDescent="0.3">
      <c r="A28" s="114"/>
      <c r="B28" s="115" t="s">
        <v>42</v>
      </c>
      <c r="C28" s="113"/>
      <c r="D28" s="119">
        <f>SUM(D12:D15)</f>
        <v>11668</v>
      </c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3">
      <c r="A29" s="114"/>
      <c r="B29" s="115"/>
      <c r="C29" s="113"/>
      <c r="D29" s="119"/>
      <c r="E29" s="113"/>
      <c r="F29" s="113"/>
      <c r="G29" s="113"/>
      <c r="H29" s="113"/>
      <c r="I29" s="113"/>
      <c r="J29" s="113"/>
      <c r="L29" s="116"/>
      <c r="N29" s="78"/>
      <c r="O29" s="78"/>
    </row>
    <row r="30" spans="1:15" s="77" customFormat="1" ht="14.25" customHeight="1" x14ac:dyDescent="0.3">
      <c r="A30" s="114"/>
      <c r="B30" s="115" t="s">
        <v>41</v>
      </c>
      <c r="C30" s="113"/>
      <c r="D30" s="119">
        <f>D17+D16</f>
        <v>34</v>
      </c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3">
      <c r="A31" s="114"/>
      <c r="B31" s="115"/>
      <c r="C31" s="113"/>
      <c r="D31" s="119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s="77" customFormat="1" ht="14.25" customHeight="1" x14ac:dyDescent="0.25">
      <c r="A301" s="114"/>
      <c r="B301" s="115"/>
      <c r="C301" s="113"/>
      <c r="D301" s="113"/>
      <c r="E301" s="113"/>
      <c r="F301" s="113"/>
      <c r="G301" s="113"/>
      <c r="H301" s="113"/>
      <c r="I301" s="113"/>
      <c r="J301" s="113"/>
      <c r="K301" s="113"/>
      <c r="L301" s="116"/>
      <c r="N301" s="78"/>
      <c r="O301" s="78"/>
    </row>
    <row r="302" spans="1:15" s="77" customFormat="1" ht="14.25" customHeight="1" x14ac:dyDescent="0.25">
      <c r="A302" s="114"/>
      <c r="B302" s="115"/>
      <c r="C302" s="113"/>
      <c r="D302" s="113"/>
      <c r="E302" s="113"/>
      <c r="F302" s="113"/>
      <c r="G302" s="113"/>
      <c r="H302" s="113"/>
      <c r="I302" s="113"/>
      <c r="J302" s="113"/>
      <c r="K302" s="113"/>
      <c r="L302" s="116"/>
      <c r="N302" s="78"/>
      <c r="O302" s="78"/>
    </row>
    <row r="303" spans="1:15" s="77" customFormat="1" ht="14.25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116"/>
      <c r="N303" s="78"/>
      <c r="O303" s="78"/>
    </row>
    <row r="304" spans="1:15" s="77" customFormat="1" ht="14.25" customHeight="1" x14ac:dyDescent="0.25">
      <c r="A304" s="114"/>
      <c r="B304" s="115"/>
      <c r="C304" s="113"/>
      <c r="D304" s="113"/>
      <c r="E304" s="113"/>
      <c r="F304" s="113"/>
      <c r="G304" s="113"/>
      <c r="H304" s="113"/>
      <c r="I304" s="113"/>
      <c r="J304" s="113"/>
      <c r="K304" s="113"/>
      <c r="L304" s="116"/>
      <c r="N304" s="78"/>
      <c r="O304" s="78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s="98" customFormat="1" ht="30" customHeight="1" x14ac:dyDescent="0.25">
      <c r="A314" s="114"/>
      <c r="B314" s="115"/>
      <c r="C314" s="113"/>
      <c r="D314" s="113"/>
      <c r="E314" s="113"/>
      <c r="F314" s="113"/>
      <c r="G314" s="113"/>
      <c r="H314" s="113"/>
      <c r="I314" s="113"/>
      <c r="J314" s="113"/>
      <c r="K314" s="113"/>
      <c r="L314" s="83"/>
      <c r="M314" s="97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8" spans="1:13" ht="14.25" customHeight="1" x14ac:dyDescent="0.25">
      <c r="L318" s="116"/>
    </row>
    <row r="319" spans="1:13" ht="14.25" customHeight="1" x14ac:dyDescent="0.25">
      <c r="L319" s="116"/>
    </row>
    <row r="320" spans="1:13" ht="14.25" customHeight="1" x14ac:dyDescent="0.25">
      <c r="L320" s="116"/>
    </row>
    <row r="321" spans="1:17" ht="14.25" customHeight="1" x14ac:dyDescent="0.25">
      <c r="L321" s="116"/>
    </row>
    <row r="323" spans="1:17" s="98" customFormat="1" ht="30" customHeight="1" x14ac:dyDescent="0.25">
      <c r="A323" s="114"/>
      <c r="B323" s="115"/>
      <c r="C323" s="113"/>
      <c r="D323" s="113"/>
      <c r="E323" s="113"/>
      <c r="F323" s="113"/>
      <c r="G323" s="113"/>
      <c r="H323" s="113"/>
      <c r="I323" s="113"/>
      <c r="J323" s="113"/>
      <c r="K323" s="113"/>
      <c r="L323" s="83"/>
      <c r="M323" s="97"/>
    </row>
    <row r="324" spans="1:17" ht="13.15" customHeight="1" x14ac:dyDescent="0.3"/>
    <row r="329" spans="1:17" ht="13.15" customHeight="1" x14ac:dyDescent="0.3"/>
    <row r="331" spans="1:17" ht="13.15" customHeight="1" x14ac:dyDescent="0.3"/>
    <row r="335" spans="1:17" s="114" customFormat="1" ht="13.15" customHeight="1" x14ac:dyDescent="0.3">
      <c r="B335" s="115"/>
      <c r="C335" s="113"/>
      <c r="D335" s="113"/>
      <c r="E335" s="113"/>
      <c r="F335" s="113"/>
      <c r="G335" s="113"/>
      <c r="H335" s="113"/>
      <c r="I335" s="113"/>
      <c r="J335" s="113"/>
      <c r="K335" s="113"/>
      <c r="L335" s="76"/>
      <c r="M335" s="77"/>
      <c r="N335" s="78"/>
      <c r="O335" s="78"/>
      <c r="P335" s="78"/>
      <c r="Q335" s="78"/>
    </row>
    <row r="339" spans="2:17" s="114" customFormat="1" ht="13.15" customHeight="1" x14ac:dyDescent="0.3">
      <c r="B339" s="115"/>
      <c r="C339" s="113"/>
      <c r="D339" s="113"/>
      <c r="E339" s="113"/>
      <c r="F339" s="113"/>
      <c r="G339" s="113"/>
      <c r="H339" s="113"/>
      <c r="I339" s="113"/>
      <c r="J339" s="113"/>
      <c r="K339" s="113"/>
      <c r="L339" s="76"/>
      <c r="M339" s="77"/>
      <c r="N339" s="78"/>
      <c r="O339" s="78"/>
      <c r="P339" s="78"/>
      <c r="Q339" s="78"/>
    </row>
    <row r="347" spans="2:17" s="114" customFormat="1" ht="13.15" customHeight="1" x14ac:dyDescent="0.3">
      <c r="B347" s="115"/>
      <c r="C347" s="113"/>
      <c r="D347" s="113"/>
      <c r="E347" s="113"/>
      <c r="F347" s="113"/>
      <c r="G347" s="113"/>
      <c r="H347" s="113"/>
      <c r="I347" s="113"/>
      <c r="J347" s="113"/>
      <c r="K347" s="113"/>
      <c r="L347" s="76"/>
      <c r="M347" s="77"/>
      <c r="N347" s="78"/>
      <c r="O347" s="78"/>
      <c r="P347" s="78"/>
      <c r="Q347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6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5" ht="40" customHeight="1" x14ac:dyDescent="0.3">
      <c r="A1" s="279" t="s">
        <v>360</v>
      </c>
      <c r="B1" s="279"/>
      <c r="C1" s="279"/>
      <c r="D1" s="279"/>
      <c r="E1" s="74"/>
      <c r="F1" s="75"/>
      <c r="G1" s="75"/>
      <c r="H1" s="75"/>
      <c r="I1" s="280" t="s">
        <v>252</v>
      </c>
      <c r="J1" s="280"/>
      <c r="K1" s="280"/>
    </row>
    <row r="2" spans="1:15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5" ht="25" x14ac:dyDescent="0.5">
      <c r="A3" s="281" t="s">
        <v>94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5" ht="25" x14ac:dyDescent="0.5">
      <c r="A4" s="281" t="s">
        <v>87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5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5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5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5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5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5" s="90" customFormat="1" ht="11.5" x14ac:dyDescent="0.25">
      <c r="A11" s="250"/>
      <c r="B11" s="91" t="s">
        <v>95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5" s="98" customFormat="1" ht="23" x14ac:dyDescent="0.25">
      <c r="A12" s="95" t="s">
        <v>18</v>
      </c>
      <c r="B12" s="246" t="s">
        <v>229</v>
      </c>
      <c r="C12" s="245" t="s">
        <v>86</v>
      </c>
      <c r="D12" s="245">
        <v>1</v>
      </c>
      <c r="E12" s="245">
        <v>67810</v>
      </c>
      <c r="F12" s="248">
        <v>31015</v>
      </c>
      <c r="G12" s="248">
        <v>3345</v>
      </c>
      <c r="H12" s="248">
        <v>33450</v>
      </c>
      <c r="I12" s="248">
        <f>0</f>
        <v>0</v>
      </c>
      <c r="J12" s="248">
        <f>0</f>
        <v>0</v>
      </c>
      <c r="K12" s="244">
        <f>F12+G12+H12+I12+J12</f>
        <v>67810</v>
      </c>
      <c r="L12" s="83"/>
      <c r="M12" s="97"/>
    </row>
    <row r="13" spans="1:15" s="98" customFormat="1" ht="13.15" customHeight="1" thickBot="1" x14ac:dyDescent="0.3">
      <c r="A13" s="102"/>
      <c r="B13" s="103" t="s">
        <v>12</v>
      </c>
      <c r="C13" s="104"/>
      <c r="D13" s="105"/>
      <c r="E13" s="106"/>
      <c r="F13" s="107">
        <f>ROUND(SUM(F12:F12),0)</f>
        <v>31015</v>
      </c>
      <c r="G13" s="107">
        <f t="shared" ref="G13:J13" si="0">ROUND(SUM(G12:G12),0)</f>
        <v>3345</v>
      </c>
      <c r="H13" s="107">
        <f t="shared" si="0"/>
        <v>33450</v>
      </c>
      <c r="I13" s="107">
        <f t="shared" si="0"/>
        <v>0</v>
      </c>
      <c r="J13" s="107">
        <f t="shared" si="0"/>
        <v>0</v>
      </c>
      <c r="K13" s="191">
        <f>ROUND(SUM(K12:K12),0)</f>
        <v>67810</v>
      </c>
      <c r="L13" s="83"/>
      <c r="M13" s="108">
        <f>ROUND(SUM(F13:J13),0)</f>
        <v>67810</v>
      </c>
      <c r="N13" s="83"/>
    </row>
    <row r="14" spans="1:15" s="98" customFormat="1" ht="13.15" customHeight="1" x14ac:dyDescent="0.25">
      <c r="A14" s="109"/>
      <c r="B14" s="110"/>
      <c r="C14" s="111"/>
      <c r="D14" s="112"/>
      <c r="E14" s="112"/>
      <c r="H14" s="111"/>
      <c r="I14" s="113"/>
      <c r="J14" s="113"/>
      <c r="K14" s="111"/>
      <c r="L14" s="83"/>
      <c r="M14" s="97"/>
    </row>
    <row r="15" spans="1:15" s="77" customFormat="1" ht="14.25" customHeight="1" x14ac:dyDescent="0.3">
      <c r="A15" s="114"/>
      <c r="B15" s="115"/>
      <c r="C15" s="113"/>
      <c r="D15" s="113"/>
      <c r="E15" s="113"/>
      <c r="F15" s="164">
        <f>'[2]DO Tunari'!$H$26</f>
        <v>31015</v>
      </c>
      <c r="G15" s="164">
        <f>'[2]DO Tunari'!$H$35</f>
        <v>3344.9500000000003</v>
      </c>
      <c r="H15" s="165">
        <f>'[3]DO Tunari'!$H$29</f>
        <v>33449.5</v>
      </c>
      <c r="I15" s="165"/>
      <c r="J15" s="165"/>
      <c r="K15" s="165">
        <f>'[4]DO Tunari'!$H$26+'[4]DO Tunari'!$H$29+'[4]DO Tunari'!$H$35</f>
        <v>67809.45</v>
      </c>
      <c r="L15" s="116"/>
      <c r="M15" s="117"/>
      <c r="N15" s="117"/>
      <c r="O15" s="78"/>
    </row>
    <row r="16" spans="1:15" s="77" customFormat="1" ht="14.25" customHeight="1" x14ac:dyDescent="0.25">
      <c r="A16" s="114"/>
      <c r="B16" s="115"/>
      <c r="C16" s="113"/>
      <c r="D16" s="113"/>
      <c r="E16" s="113"/>
      <c r="F16" s="113"/>
      <c r="G16" s="113"/>
      <c r="H16" s="113"/>
      <c r="I16" s="113"/>
      <c r="J16" s="118"/>
      <c r="K16" s="113"/>
      <c r="L16" s="116"/>
      <c r="N16" s="78"/>
      <c r="O16" s="78"/>
    </row>
    <row r="17" spans="1:15" s="77" customFormat="1" ht="14.25" customHeight="1" x14ac:dyDescent="0.3">
      <c r="A17" s="114"/>
      <c r="B17" s="115"/>
      <c r="C17" s="113"/>
      <c r="D17" s="119"/>
      <c r="E17" s="113"/>
      <c r="F17" s="113"/>
      <c r="G17" s="113"/>
      <c r="H17" s="113"/>
      <c r="I17" s="113"/>
      <c r="J17" s="113"/>
      <c r="K17" s="113"/>
      <c r="L17" s="116"/>
      <c r="N17" s="78"/>
      <c r="O17" s="78"/>
    </row>
    <row r="18" spans="1:15" s="77" customFormat="1" ht="14.25" customHeight="1" x14ac:dyDescent="0.3">
      <c r="A18" s="154"/>
      <c r="B18" s="155" t="s">
        <v>106</v>
      </c>
      <c r="C18" s="156"/>
      <c r="D18" s="157"/>
      <c r="E18" s="156"/>
      <c r="F18" s="156"/>
      <c r="G18" s="156"/>
      <c r="H18" s="156"/>
      <c r="I18" s="156"/>
      <c r="J18" s="156"/>
      <c r="K18" s="156"/>
      <c r="L18" s="116"/>
      <c r="N18" s="78"/>
      <c r="O18" s="78"/>
    </row>
    <row r="19" spans="1:15" s="77" customFormat="1" ht="14.25" customHeight="1" x14ac:dyDescent="0.3">
      <c r="A19" s="154" t="s">
        <v>18</v>
      </c>
      <c r="B19" s="155" t="s">
        <v>174</v>
      </c>
      <c r="C19" s="156"/>
      <c r="D19" s="157"/>
      <c r="E19" s="156"/>
      <c r="F19" s="156"/>
      <c r="G19" s="156"/>
      <c r="H19" s="156"/>
      <c r="I19" s="156"/>
      <c r="J19" s="156"/>
      <c r="K19" s="156">
        <v>20000</v>
      </c>
      <c r="L19" s="116"/>
      <c r="N19" s="78"/>
      <c r="O19" s="78"/>
    </row>
    <row r="20" spans="1:15" s="77" customFormat="1" ht="14.25" customHeight="1" x14ac:dyDescent="0.3">
      <c r="A20" s="114"/>
      <c r="B20" s="115"/>
      <c r="C20" s="113"/>
      <c r="D20" s="119"/>
      <c r="E20" s="113"/>
      <c r="F20" s="113"/>
      <c r="G20" s="113"/>
      <c r="H20" s="113"/>
      <c r="I20" s="113"/>
      <c r="J20" s="113"/>
      <c r="K20" s="113"/>
      <c r="L20" s="116"/>
      <c r="N20" s="78"/>
      <c r="O20" s="78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N21" s="78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6"/>
      <c r="N22" s="78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ht="14.25" customHeight="1" x14ac:dyDescent="0.25">
      <c r="L294" s="116"/>
    </row>
    <row r="295" spans="1:15" ht="14.25" customHeight="1" x14ac:dyDescent="0.25">
      <c r="L295" s="116"/>
    </row>
    <row r="296" spans="1:15" ht="14.25" customHeight="1" x14ac:dyDescent="0.25">
      <c r="L296" s="116"/>
    </row>
    <row r="297" spans="1:15" ht="14.25" customHeight="1" x14ac:dyDescent="0.25">
      <c r="L297" s="116"/>
    </row>
    <row r="298" spans="1:15" ht="14.25" customHeight="1" x14ac:dyDescent="0.25">
      <c r="L298" s="116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s="98" customFormat="1" ht="30" customHeight="1" x14ac:dyDescent="0.25">
      <c r="A303" s="114"/>
      <c r="B303" s="115"/>
      <c r="C303" s="113"/>
      <c r="D303" s="113"/>
      <c r="E303" s="113"/>
      <c r="F303" s="113"/>
      <c r="G303" s="113"/>
      <c r="H303" s="113"/>
      <c r="I303" s="113"/>
      <c r="J303" s="113"/>
      <c r="K303" s="113"/>
      <c r="L303" s="83"/>
      <c r="M303" s="97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ht="14.25" customHeight="1" x14ac:dyDescent="0.25">
      <c r="L310" s="116"/>
    </row>
    <row r="312" spans="1:13" s="98" customFormat="1" ht="30" customHeight="1" x14ac:dyDescent="0.25">
      <c r="A312" s="114"/>
      <c r="B312" s="115"/>
      <c r="C312" s="113"/>
      <c r="D312" s="113"/>
      <c r="E312" s="113"/>
      <c r="F312" s="113"/>
      <c r="G312" s="113"/>
      <c r="H312" s="113"/>
      <c r="I312" s="113"/>
      <c r="J312" s="113"/>
      <c r="K312" s="113"/>
      <c r="L312" s="83"/>
      <c r="M312" s="97"/>
    </row>
    <row r="313" spans="1:13" ht="13.15" customHeight="1" x14ac:dyDescent="0.3"/>
    <row r="318" spans="1:13" ht="13.15" customHeight="1" x14ac:dyDescent="0.3"/>
    <row r="320" spans="1:13" ht="13.15" customHeight="1" x14ac:dyDescent="0.3"/>
    <row r="324" spans="2:17" s="114" customFormat="1" ht="13.15" customHeight="1" x14ac:dyDescent="0.3">
      <c r="B324" s="115"/>
      <c r="C324" s="113"/>
      <c r="D324" s="113"/>
      <c r="E324" s="113"/>
      <c r="F324" s="113"/>
      <c r="G324" s="113"/>
      <c r="H324" s="113"/>
      <c r="I324" s="113"/>
      <c r="J324" s="113"/>
      <c r="K324" s="113"/>
      <c r="L324" s="76"/>
      <c r="M324" s="77"/>
      <c r="N324" s="78"/>
      <c r="O324" s="78"/>
      <c r="P324" s="78"/>
      <c r="Q324" s="78"/>
    </row>
    <row r="328" spans="2:17" s="114" customFormat="1" ht="13.15" customHeight="1" x14ac:dyDescent="0.3">
      <c r="B328" s="115"/>
      <c r="C328" s="113"/>
      <c r="D328" s="113"/>
      <c r="E328" s="113"/>
      <c r="F328" s="113"/>
      <c r="G328" s="113"/>
      <c r="H328" s="113"/>
      <c r="I328" s="113"/>
      <c r="J328" s="113"/>
      <c r="K328" s="113"/>
      <c r="L328" s="76"/>
      <c r="M328" s="77"/>
      <c r="N328" s="78"/>
      <c r="O328" s="78"/>
      <c r="P328" s="78"/>
      <c r="Q328" s="78"/>
    </row>
    <row r="336" spans="2:17" s="114" customFormat="1" ht="13.15" customHeight="1" x14ac:dyDescent="0.3">
      <c r="B336" s="115"/>
      <c r="C336" s="113"/>
      <c r="D336" s="113"/>
      <c r="E336" s="113"/>
      <c r="F336" s="113"/>
      <c r="G336" s="113"/>
      <c r="H336" s="113"/>
      <c r="I336" s="113"/>
      <c r="J336" s="113"/>
      <c r="K336" s="113"/>
      <c r="L336" s="76"/>
      <c r="M336" s="77"/>
      <c r="N336" s="78"/>
      <c r="O336" s="78"/>
      <c r="P336" s="78"/>
      <c r="Q336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1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0" customHeight="1" x14ac:dyDescent="0.3">
      <c r="A1" s="279" t="s">
        <v>359</v>
      </c>
      <c r="B1" s="279"/>
      <c r="C1" s="279"/>
      <c r="D1" s="279"/>
      <c r="E1" s="74"/>
      <c r="F1" s="75"/>
      <c r="G1" s="75"/>
      <c r="H1" s="75"/>
      <c r="I1" s="280" t="s">
        <v>253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96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97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7.5" customHeight="1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98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230</v>
      </c>
      <c r="C12" s="245" t="s">
        <v>179</v>
      </c>
      <c r="D12" s="190">
        <v>872</v>
      </c>
      <c r="E12" s="245">
        <v>71</v>
      </c>
      <c r="F12" s="249">
        <f t="shared" ref="F12:F14" si="0">D12*E12</f>
        <v>61912</v>
      </c>
      <c r="G12" s="249">
        <f>0</f>
        <v>0</v>
      </c>
      <c r="H12" s="249">
        <f>0</f>
        <v>0</v>
      </c>
      <c r="I12" s="249">
        <f>0</f>
        <v>0</v>
      </c>
      <c r="J12" s="249">
        <f>0</f>
        <v>0</v>
      </c>
      <c r="K12" s="189">
        <f t="shared" ref="K12:K17" si="1">F12+G12+H12+I12+J12</f>
        <v>61912</v>
      </c>
      <c r="L12" s="83"/>
      <c r="M12" s="97"/>
    </row>
    <row r="13" spans="1:13" s="98" customFormat="1" ht="11.5" x14ac:dyDescent="0.25">
      <c r="A13" s="95" t="s">
        <v>19</v>
      </c>
      <c r="B13" s="246" t="s">
        <v>231</v>
      </c>
      <c r="C13" s="245" t="s">
        <v>179</v>
      </c>
      <c r="D13" s="190">
        <v>1841</v>
      </c>
      <c r="E13" s="245">
        <v>35</v>
      </c>
      <c r="F13" s="249">
        <f t="shared" si="0"/>
        <v>64435</v>
      </c>
      <c r="G13" s="249">
        <f>0</f>
        <v>0</v>
      </c>
      <c r="H13" s="249">
        <f>0</f>
        <v>0</v>
      </c>
      <c r="I13" s="249">
        <f>0</f>
        <v>0</v>
      </c>
      <c r="J13" s="249">
        <f>0</f>
        <v>0</v>
      </c>
      <c r="K13" s="189">
        <f t="shared" si="1"/>
        <v>64435</v>
      </c>
      <c r="L13" s="83"/>
      <c r="M13" s="97"/>
    </row>
    <row r="14" spans="1:13" s="98" customFormat="1" ht="11.5" x14ac:dyDescent="0.25">
      <c r="A14" s="95" t="s">
        <v>8</v>
      </c>
      <c r="B14" s="246" t="s">
        <v>170</v>
      </c>
      <c r="C14" s="245" t="s">
        <v>13</v>
      </c>
      <c r="D14" s="190">
        <v>10</v>
      </c>
      <c r="E14" s="245">
        <v>1600</v>
      </c>
      <c r="F14" s="249">
        <f t="shared" si="0"/>
        <v>16000</v>
      </c>
      <c r="G14" s="249">
        <f>0</f>
        <v>0</v>
      </c>
      <c r="H14" s="249">
        <f>0</f>
        <v>0</v>
      </c>
      <c r="I14" s="249">
        <f>0</f>
        <v>0</v>
      </c>
      <c r="J14" s="249">
        <f>0</f>
        <v>0</v>
      </c>
      <c r="K14" s="189">
        <f t="shared" si="1"/>
        <v>16000</v>
      </c>
      <c r="L14" s="83"/>
      <c r="M14" s="97"/>
    </row>
    <row r="15" spans="1:13" s="98" customFormat="1" ht="23" x14ac:dyDescent="0.25">
      <c r="A15" s="95" t="s">
        <v>9</v>
      </c>
      <c r="B15" s="246" t="s">
        <v>197</v>
      </c>
      <c r="C15" s="245" t="s">
        <v>13</v>
      </c>
      <c r="D15" s="247">
        <v>1</v>
      </c>
      <c r="E15" s="245">
        <v>12262</v>
      </c>
      <c r="F15" s="249">
        <v>6652</v>
      </c>
      <c r="G15" s="249">
        <v>451</v>
      </c>
      <c r="H15" s="249">
        <v>5159</v>
      </c>
      <c r="I15" s="249">
        <f>0</f>
        <v>0</v>
      </c>
      <c r="J15" s="249">
        <f>0</f>
        <v>0</v>
      </c>
      <c r="K15" s="189">
        <f t="shared" si="1"/>
        <v>12262</v>
      </c>
      <c r="L15" s="99"/>
      <c r="M15" s="83"/>
    </row>
    <row r="16" spans="1:13" s="98" customFormat="1" ht="11.5" x14ac:dyDescent="0.25">
      <c r="A16" s="95" t="s">
        <v>20</v>
      </c>
      <c r="B16" s="246" t="s">
        <v>301</v>
      </c>
      <c r="C16" s="245" t="s">
        <v>13</v>
      </c>
      <c r="D16" s="190">
        <v>1</v>
      </c>
      <c r="E16" s="245">
        <v>3060</v>
      </c>
      <c r="F16" s="249">
        <v>3060</v>
      </c>
      <c r="G16" s="249">
        <f>0</f>
        <v>0</v>
      </c>
      <c r="H16" s="249">
        <f>0</f>
        <v>0</v>
      </c>
      <c r="I16" s="249">
        <f>0</f>
        <v>0</v>
      </c>
      <c r="J16" s="249">
        <f>0</f>
        <v>0</v>
      </c>
      <c r="K16" s="189">
        <f t="shared" si="1"/>
        <v>3060</v>
      </c>
      <c r="L16" s="83"/>
      <c r="M16" s="97"/>
    </row>
    <row r="17" spans="1:15" s="98" customFormat="1" ht="11.5" x14ac:dyDescent="0.25">
      <c r="A17" s="95" t="s">
        <v>10</v>
      </c>
      <c r="B17" s="246" t="s">
        <v>171</v>
      </c>
      <c r="C17" s="245" t="s">
        <v>13</v>
      </c>
      <c r="D17" s="190">
        <v>1</v>
      </c>
      <c r="E17" s="245">
        <v>72800</v>
      </c>
      <c r="F17" s="249">
        <v>72800</v>
      </c>
      <c r="G17" s="249">
        <f>0</f>
        <v>0</v>
      </c>
      <c r="H17" s="249">
        <f>0</f>
        <v>0</v>
      </c>
      <c r="I17" s="249">
        <f>0</f>
        <v>0</v>
      </c>
      <c r="J17" s="249">
        <f>0</f>
        <v>0</v>
      </c>
      <c r="K17" s="189">
        <f t="shared" si="1"/>
        <v>72800</v>
      </c>
      <c r="L17" s="99"/>
      <c r="M17" s="83"/>
    </row>
    <row r="18" spans="1:15" s="98" customFormat="1" ht="13.15" customHeight="1" thickBot="1" x14ac:dyDescent="0.3">
      <c r="A18" s="102"/>
      <c r="B18" s="103" t="s">
        <v>12</v>
      </c>
      <c r="C18" s="104"/>
      <c r="D18" s="105"/>
      <c r="E18" s="106"/>
      <c r="F18" s="107">
        <f>ROUND(SUM(F12:F17),0)</f>
        <v>224859</v>
      </c>
      <c r="G18" s="107">
        <f t="shared" ref="G18:K18" si="2">ROUND(SUM(G12:G17),0)</f>
        <v>451</v>
      </c>
      <c r="H18" s="107">
        <f t="shared" si="2"/>
        <v>5159</v>
      </c>
      <c r="I18" s="107">
        <f t="shared" si="2"/>
        <v>0</v>
      </c>
      <c r="J18" s="107">
        <f t="shared" si="2"/>
        <v>0</v>
      </c>
      <c r="K18" s="191">
        <f t="shared" si="2"/>
        <v>230469</v>
      </c>
      <c r="L18" s="83"/>
      <c r="M18" s="108">
        <f>SUM(F18:J18)</f>
        <v>230469</v>
      </c>
      <c r="N18" s="83"/>
    </row>
    <row r="19" spans="1:15" s="98" customFormat="1" ht="13.15" customHeight="1" x14ac:dyDescent="0.25">
      <c r="A19" s="109"/>
      <c r="B19" s="110"/>
      <c r="C19" s="111"/>
      <c r="D19" s="112"/>
      <c r="E19" s="112"/>
      <c r="F19" s="111"/>
      <c r="G19" s="111"/>
      <c r="H19" s="111"/>
      <c r="I19" s="113"/>
      <c r="J19" s="113"/>
      <c r="K19" s="111"/>
      <c r="L19" s="83"/>
      <c r="M19" s="97"/>
    </row>
    <row r="20" spans="1:15" s="77" customFormat="1" ht="14.25" customHeight="1" x14ac:dyDescent="0.3">
      <c r="A20" s="114"/>
      <c r="B20" s="115"/>
      <c r="C20" s="113"/>
      <c r="D20" s="113"/>
      <c r="E20" s="113"/>
      <c r="F20" s="119"/>
      <c r="G20" s="119"/>
      <c r="H20" s="119"/>
      <c r="I20" s="119"/>
      <c r="J20" s="119"/>
      <c r="K20" s="119"/>
      <c r="L20" s="116"/>
      <c r="M20" s="117"/>
      <c r="N20" s="117"/>
      <c r="O20" s="78"/>
    </row>
    <row r="21" spans="1:15" s="77" customFormat="1" ht="14.25" customHeight="1" x14ac:dyDescent="0.3">
      <c r="A21" s="114"/>
      <c r="B21" s="115"/>
      <c r="C21" s="113"/>
      <c r="D21" s="113"/>
      <c r="E21" s="113"/>
      <c r="F21" s="113"/>
      <c r="G21" s="113"/>
      <c r="H21" s="113"/>
      <c r="I21" s="113"/>
      <c r="J21" s="118"/>
      <c r="K21" s="162">
        <f>'[3]DO Bragadiru'!$H$39</f>
        <v>230469</v>
      </c>
      <c r="L21" s="116"/>
      <c r="N21" s="78"/>
      <c r="O21" s="78"/>
    </row>
    <row r="22" spans="1:15" s="77" customFormat="1" ht="14.25" customHeight="1" x14ac:dyDescent="0.25">
      <c r="A22" s="114"/>
      <c r="B22" s="115" t="s">
        <v>42</v>
      </c>
      <c r="C22" s="113"/>
      <c r="D22" s="113">
        <f>SUM(D12:D13)</f>
        <v>2713</v>
      </c>
      <c r="E22" s="113"/>
      <c r="F22" s="113"/>
      <c r="G22" s="113"/>
      <c r="H22" s="113"/>
      <c r="I22" s="113"/>
      <c r="J22" s="113"/>
      <c r="K22" s="113"/>
      <c r="L22" s="116"/>
      <c r="N22" s="78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16"/>
      <c r="N23" s="78"/>
      <c r="O23" s="78"/>
    </row>
    <row r="24" spans="1:15" s="77" customFormat="1" ht="14.25" customHeight="1" x14ac:dyDescent="0.25">
      <c r="A24" s="114"/>
      <c r="B24" s="115" t="s">
        <v>41</v>
      </c>
      <c r="C24" s="113"/>
      <c r="D24" s="113">
        <f>D14</f>
        <v>10</v>
      </c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3">
      <c r="A25" s="114"/>
      <c r="B25" s="115"/>
      <c r="C25" s="113"/>
      <c r="D25" s="119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/>
      <c r="C26" s="113"/>
      <c r="D26" s="113"/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25">
      <c r="A27" s="114"/>
      <c r="B27" s="115"/>
      <c r="C27" s="113"/>
      <c r="D27" s="113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ht="14.25" customHeight="1" x14ac:dyDescent="0.25">
      <c r="L299" s="116"/>
    </row>
    <row r="300" spans="1:15" ht="14.25" customHeight="1" x14ac:dyDescent="0.25">
      <c r="L300" s="116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s="98" customFormat="1" ht="30" customHeight="1" x14ac:dyDescent="0.25">
      <c r="A308" s="114"/>
      <c r="B308" s="115"/>
      <c r="C308" s="113"/>
      <c r="D308" s="113"/>
      <c r="E308" s="113"/>
      <c r="F308" s="113"/>
      <c r="G308" s="113"/>
      <c r="H308" s="113"/>
      <c r="I308" s="113"/>
      <c r="J308" s="113"/>
      <c r="K308" s="113"/>
      <c r="L308" s="83"/>
      <c r="M308" s="97"/>
    </row>
    <row r="309" spans="1:13" ht="14.25" customHeight="1" x14ac:dyDescent="0.25">
      <c r="L309" s="116"/>
    </row>
    <row r="310" spans="1:13" ht="14.25" customHeight="1" x14ac:dyDescent="0.25">
      <c r="L310" s="116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7" spans="1:13" s="98" customFormat="1" ht="30" customHeight="1" x14ac:dyDescent="0.25">
      <c r="A317" s="114"/>
      <c r="B317" s="115"/>
      <c r="C317" s="113"/>
      <c r="D317" s="113"/>
      <c r="E317" s="113"/>
      <c r="F317" s="113"/>
      <c r="G317" s="113"/>
      <c r="H317" s="113"/>
      <c r="I317" s="113"/>
      <c r="J317" s="113"/>
      <c r="K317" s="113"/>
      <c r="L317" s="83"/>
      <c r="M317" s="97"/>
    </row>
    <row r="318" spans="1:13" ht="13.15" customHeight="1" x14ac:dyDescent="0.3"/>
    <row r="323" spans="2:17" ht="13.15" customHeight="1" x14ac:dyDescent="0.3"/>
    <row r="325" spans="2:17" ht="13.15" customHeight="1" x14ac:dyDescent="0.3"/>
    <row r="329" spans="2:17" s="114" customFormat="1" ht="13.15" customHeight="1" x14ac:dyDescent="0.3">
      <c r="B329" s="115"/>
      <c r="C329" s="113"/>
      <c r="D329" s="113"/>
      <c r="E329" s="113"/>
      <c r="F329" s="113"/>
      <c r="G329" s="113"/>
      <c r="H329" s="113"/>
      <c r="I329" s="113"/>
      <c r="J329" s="113"/>
      <c r="K329" s="113"/>
      <c r="L329" s="76"/>
      <c r="M329" s="77"/>
      <c r="N329" s="78"/>
      <c r="O329" s="78"/>
      <c r="P329" s="78"/>
      <c r="Q329" s="78"/>
    </row>
    <row r="333" spans="2:17" s="114" customFormat="1" ht="13.15" customHeight="1" x14ac:dyDescent="0.3">
      <c r="B333" s="115"/>
      <c r="C333" s="113"/>
      <c r="D333" s="113"/>
      <c r="E333" s="113"/>
      <c r="F333" s="113"/>
      <c r="G333" s="113"/>
      <c r="H333" s="113"/>
      <c r="I333" s="113"/>
      <c r="J333" s="113"/>
      <c r="K333" s="113"/>
      <c r="L333" s="76"/>
      <c r="M333" s="77"/>
      <c r="N333" s="78"/>
      <c r="O333" s="78"/>
      <c r="P333" s="78"/>
      <c r="Q333" s="78"/>
    </row>
    <row r="341" spans="2:17" s="114" customFormat="1" ht="13.15" customHeight="1" x14ac:dyDescent="0.3">
      <c r="B341" s="115"/>
      <c r="C341" s="113"/>
      <c r="D341" s="113"/>
      <c r="E341" s="113"/>
      <c r="F341" s="113"/>
      <c r="G341" s="113"/>
      <c r="H341" s="113"/>
      <c r="I341" s="113"/>
      <c r="J341" s="113"/>
      <c r="K341" s="113"/>
      <c r="L341" s="76"/>
      <c r="M341" s="77"/>
      <c r="N341" s="78"/>
      <c r="O341" s="78"/>
      <c r="P341" s="78"/>
      <c r="Q341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3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5" customHeight="1" x14ac:dyDescent="0.3">
      <c r="A1" s="279" t="s">
        <v>361</v>
      </c>
      <c r="B1" s="279"/>
      <c r="C1" s="279"/>
      <c r="D1" s="279"/>
      <c r="E1" s="74"/>
      <c r="F1" s="75"/>
      <c r="G1" s="75"/>
      <c r="H1" s="75"/>
      <c r="I1" s="280" t="s">
        <v>254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99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100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5.5" customHeight="1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101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232</v>
      </c>
      <c r="C12" s="245" t="s">
        <v>179</v>
      </c>
      <c r="D12" s="192">
        <v>3400</v>
      </c>
      <c r="E12" s="245">
        <v>42</v>
      </c>
      <c r="F12" s="248">
        <f t="shared" ref="F12:F14" si="0">D12*E12</f>
        <v>142800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18" si="1">F12+G12+H12+I12+J12</f>
        <v>142800</v>
      </c>
      <c r="L12" s="83"/>
      <c r="M12" s="97"/>
    </row>
    <row r="13" spans="1:13" s="98" customFormat="1" ht="11.5" x14ac:dyDescent="0.25">
      <c r="A13" s="95" t="s">
        <v>19</v>
      </c>
      <c r="B13" s="246" t="s">
        <v>233</v>
      </c>
      <c r="C13" s="245" t="s">
        <v>179</v>
      </c>
      <c r="D13" s="192">
        <v>665</v>
      </c>
      <c r="E13" s="245">
        <v>53</v>
      </c>
      <c r="F13" s="248">
        <f t="shared" si="0"/>
        <v>35245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35245</v>
      </c>
      <c r="L13" s="83"/>
      <c r="M13" s="97"/>
    </row>
    <row r="14" spans="1:13" s="98" customFormat="1" ht="11.5" x14ac:dyDescent="0.25">
      <c r="A14" s="95" t="s">
        <v>8</v>
      </c>
      <c r="B14" s="246" t="s">
        <v>172</v>
      </c>
      <c r="C14" s="245" t="s">
        <v>13</v>
      </c>
      <c r="D14" s="192">
        <v>18</v>
      </c>
      <c r="E14" s="245">
        <v>1600</v>
      </c>
      <c r="F14" s="248">
        <f t="shared" si="0"/>
        <v>28800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28800</v>
      </c>
      <c r="L14" s="83"/>
      <c r="M14" s="97"/>
    </row>
    <row r="15" spans="1:13" s="98" customFormat="1" ht="23" x14ac:dyDescent="0.25">
      <c r="A15" s="95" t="s">
        <v>9</v>
      </c>
      <c r="B15" s="246" t="s">
        <v>197</v>
      </c>
      <c r="C15" s="245" t="s">
        <v>13</v>
      </c>
      <c r="D15" s="247">
        <v>1</v>
      </c>
      <c r="E15" s="245">
        <v>12262</v>
      </c>
      <c r="F15" s="143">
        <v>6652</v>
      </c>
      <c r="G15" s="143">
        <v>451</v>
      </c>
      <c r="H15" s="143">
        <v>5159</v>
      </c>
      <c r="I15" s="143">
        <f>0</f>
        <v>0</v>
      </c>
      <c r="J15" s="143">
        <f>0</f>
        <v>0</v>
      </c>
      <c r="K15" s="144">
        <f t="shared" si="1"/>
        <v>12262</v>
      </c>
      <c r="L15" s="99"/>
      <c r="M15" s="83"/>
    </row>
    <row r="16" spans="1:13" s="98" customFormat="1" ht="23" x14ac:dyDescent="0.25">
      <c r="A16" s="95" t="s">
        <v>20</v>
      </c>
      <c r="B16" s="246" t="s">
        <v>307</v>
      </c>
      <c r="C16" s="245" t="s">
        <v>13</v>
      </c>
      <c r="D16" s="192">
        <v>2</v>
      </c>
      <c r="E16" s="245">
        <v>1700</v>
      </c>
      <c r="F16" s="248">
        <v>3400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1"/>
        <v>3400</v>
      </c>
      <c r="L16" s="83"/>
      <c r="M16" s="97"/>
    </row>
    <row r="17" spans="1:15" s="98" customFormat="1" ht="23" x14ac:dyDescent="0.25">
      <c r="A17" s="95" t="s">
        <v>10</v>
      </c>
      <c r="B17" s="246" t="s">
        <v>308</v>
      </c>
      <c r="C17" s="245" t="s">
        <v>13</v>
      </c>
      <c r="D17" s="192">
        <v>1</v>
      </c>
      <c r="E17" s="245">
        <f>540*12/1</f>
        <v>6480</v>
      </c>
      <c r="F17" s="248">
        <f t="shared" ref="F17" si="2">D17*E17</f>
        <v>6480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si="1"/>
        <v>6480</v>
      </c>
      <c r="L17" s="83"/>
      <c r="M17" s="97"/>
    </row>
    <row r="18" spans="1:15" s="98" customFormat="1" ht="11.5" x14ac:dyDescent="0.25">
      <c r="A18" s="95" t="s">
        <v>11</v>
      </c>
      <c r="B18" s="246" t="s">
        <v>306</v>
      </c>
      <c r="C18" s="245" t="s">
        <v>13</v>
      </c>
      <c r="D18" s="190">
        <v>1</v>
      </c>
      <c r="E18" s="245">
        <v>10400</v>
      </c>
      <c r="F18" s="248">
        <v>10400</v>
      </c>
      <c r="G18" s="248">
        <f>0</f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10400</v>
      </c>
      <c r="L18" s="99"/>
      <c r="M18" s="83"/>
    </row>
    <row r="19" spans="1:15" s="98" customFormat="1" ht="13.15" customHeight="1" thickBot="1" x14ac:dyDescent="0.3">
      <c r="A19" s="102"/>
      <c r="B19" s="103" t="s">
        <v>12</v>
      </c>
      <c r="C19" s="104"/>
      <c r="D19" s="105"/>
      <c r="E19" s="106"/>
      <c r="F19" s="107">
        <f t="shared" ref="F19:K19" si="3">SUM(F12:F18)</f>
        <v>233777</v>
      </c>
      <c r="G19" s="107">
        <f t="shared" si="3"/>
        <v>451</v>
      </c>
      <c r="H19" s="107">
        <f t="shared" si="3"/>
        <v>5159</v>
      </c>
      <c r="I19" s="107">
        <f t="shared" si="3"/>
        <v>0</v>
      </c>
      <c r="J19" s="107">
        <f t="shared" si="3"/>
        <v>0</v>
      </c>
      <c r="K19" s="191">
        <f t="shared" si="3"/>
        <v>239387</v>
      </c>
      <c r="L19" s="83"/>
      <c r="M19" s="108">
        <f>SUM(F19:J19)</f>
        <v>239387</v>
      </c>
      <c r="N19" s="83"/>
    </row>
    <row r="20" spans="1:15" s="98" customFormat="1" ht="13.15" customHeight="1" x14ac:dyDescent="0.25">
      <c r="A20" s="109"/>
      <c r="B20" s="110"/>
      <c r="C20" s="111"/>
      <c r="D20" s="112"/>
      <c r="E20" s="112"/>
      <c r="F20" s="111"/>
      <c r="G20" s="111"/>
      <c r="H20" s="111"/>
      <c r="I20" s="113"/>
      <c r="J20" s="113"/>
      <c r="K20" s="111"/>
      <c r="L20" s="83"/>
      <c r="M20" s="97"/>
    </row>
    <row r="21" spans="1:15" s="77" customFormat="1" ht="14.25" customHeight="1" x14ac:dyDescent="0.25">
      <c r="A21" s="114"/>
      <c r="B21" s="115"/>
      <c r="C21" s="113"/>
      <c r="D21" s="113"/>
      <c r="E21" s="113"/>
      <c r="F21" s="113"/>
      <c r="G21" s="113"/>
      <c r="H21" s="113"/>
      <c r="I21" s="113"/>
      <c r="J21" s="113"/>
      <c r="K21" s="163"/>
      <c r="L21" s="116"/>
      <c r="M21" s="117"/>
      <c r="N21" s="117"/>
      <c r="O21" s="78"/>
    </row>
    <row r="22" spans="1:15" s="77" customFormat="1" ht="14.25" customHeight="1" x14ac:dyDescent="0.25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L22" s="116"/>
      <c r="M22" s="117"/>
      <c r="N22" s="117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8"/>
      <c r="K23" s="113"/>
      <c r="L23" s="116"/>
      <c r="N23" s="78"/>
      <c r="O23" s="78"/>
    </row>
    <row r="24" spans="1:15" s="77" customFormat="1" ht="14.25" customHeight="1" x14ac:dyDescent="0.25">
      <c r="A24" s="114"/>
      <c r="B24" s="115" t="s">
        <v>42</v>
      </c>
      <c r="C24" s="113"/>
      <c r="D24" s="113">
        <f>SUM(D12:D13)</f>
        <v>4065</v>
      </c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 t="s">
        <v>41</v>
      </c>
      <c r="C26" s="113"/>
      <c r="D26" s="113">
        <f>D14</f>
        <v>18</v>
      </c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9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s="98" customFormat="1" ht="30" customHeight="1" x14ac:dyDescent="0.25">
      <c r="A310" s="114"/>
      <c r="B310" s="115"/>
      <c r="C310" s="113"/>
      <c r="D310" s="113"/>
      <c r="E310" s="113"/>
      <c r="F310" s="113"/>
      <c r="G310" s="113"/>
      <c r="H310" s="113"/>
      <c r="I310" s="113"/>
      <c r="J310" s="113"/>
      <c r="K310" s="113"/>
      <c r="L310" s="83"/>
      <c r="M310" s="97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9" spans="1:13" s="98" customFormat="1" ht="30" customHeight="1" x14ac:dyDescent="0.25">
      <c r="A319" s="114"/>
      <c r="B319" s="115"/>
      <c r="C319" s="113"/>
      <c r="D319" s="113"/>
      <c r="E319" s="113"/>
      <c r="F319" s="113"/>
      <c r="G319" s="113"/>
      <c r="H319" s="113"/>
      <c r="I319" s="113"/>
      <c r="J319" s="113"/>
      <c r="K319" s="113"/>
      <c r="L319" s="83"/>
      <c r="M319" s="97"/>
    </row>
    <row r="320" spans="1:13" ht="13.15" customHeight="1" x14ac:dyDescent="0.3"/>
    <row r="325" spans="2:17" ht="13.15" customHeight="1" x14ac:dyDescent="0.3"/>
    <row r="327" spans="2:17" ht="13.15" customHeight="1" x14ac:dyDescent="0.3"/>
    <row r="331" spans="2:17" s="114" customFormat="1" ht="13.15" customHeight="1" x14ac:dyDescent="0.3">
      <c r="B331" s="115"/>
      <c r="C331" s="113"/>
      <c r="D331" s="113"/>
      <c r="E331" s="113"/>
      <c r="F331" s="113"/>
      <c r="G331" s="113"/>
      <c r="H331" s="113"/>
      <c r="I331" s="113"/>
      <c r="J331" s="113"/>
      <c r="K331" s="113"/>
      <c r="L331" s="76"/>
      <c r="M331" s="77"/>
      <c r="N331" s="78"/>
      <c r="O331" s="78"/>
      <c r="P331" s="78"/>
      <c r="Q331" s="78"/>
    </row>
    <row r="335" spans="2:17" s="114" customFormat="1" ht="13.15" customHeight="1" x14ac:dyDescent="0.3">
      <c r="B335" s="115"/>
      <c r="C335" s="113"/>
      <c r="D335" s="113"/>
      <c r="E335" s="113"/>
      <c r="F335" s="113"/>
      <c r="G335" s="113"/>
      <c r="H335" s="113"/>
      <c r="I335" s="113"/>
      <c r="J335" s="113"/>
      <c r="K335" s="113"/>
      <c r="L335" s="76"/>
      <c r="M335" s="77"/>
      <c r="N335" s="78"/>
      <c r="O335" s="78"/>
      <c r="P335" s="78"/>
      <c r="Q335" s="78"/>
    </row>
    <row r="343" spans="2:17" s="114" customFormat="1" ht="13.15" customHeight="1" x14ac:dyDescent="0.3">
      <c r="B343" s="115"/>
      <c r="C343" s="113"/>
      <c r="D343" s="113"/>
      <c r="E343" s="113"/>
      <c r="F343" s="113"/>
      <c r="G343" s="113"/>
      <c r="H343" s="113"/>
      <c r="I343" s="113"/>
      <c r="J343" s="113"/>
      <c r="K343" s="113"/>
      <c r="L343" s="76"/>
      <c r="M343" s="77"/>
      <c r="N343" s="78"/>
      <c r="O343" s="78"/>
      <c r="P343" s="78"/>
      <c r="Q343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3"/>
  <sheetViews>
    <sheetView view="pageBreakPreview" zoomScaleNormal="100" zoomScaleSheetLayoutView="100" workbookViewId="0">
      <selection activeCell="J46" sqref="J46"/>
    </sheetView>
  </sheetViews>
  <sheetFormatPr defaultColWidth="9.1796875" defaultRowHeight="13" x14ac:dyDescent="0.3"/>
  <cols>
    <col min="1" max="1" width="3.54296875" style="114" customWidth="1"/>
    <col min="2" max="2" width="46.26953125" style="115" customWidth="1"/>
    <col min="3" max="3" width="7.26953125" style="113" customWidth="1"/>
    <col min="4" max="4" width="8.1796875" style="113" customWidth="1"/>
    <col min="5" max="5" width="9.54296875" style="113" customWidth="1"/>
    <col min="6" max="6" width="11.26953125" style="113" customWidth="1"/>
    <col min="7" max="7" width="9.26953125" style="113" customWidth="1"/>
    <col min="8" max="8" width="9.54296875" style="113" customWidth="1"/>
    <col min="9" max="9" width="9.7265625" style="113" customWidth="1"/>
    <col min="10" max="10" width="9.54296875" style="113" customWidth="1"/>
    <col min="11" max="11" width="11.26953125" style="113" bestFit="1" customWidth="1"/>
    <col min="12" max="12" width="11.81640625" style="76" bestFit="1" customWidth="1"/>
    <col min="13" max="13" width="13.81640625" style="77" bestFit="1" customWidth="1"/>
    <col min="14" max="14" width="12.26953125" style="78" bestFit="1" customWidth="1"/>
    <col min="15" max="15" width="11.26953125" style="78" bestFit="1" customWidth="1"/>
    <col min="16" max="16384" width="9.1796875" style="78"/>
  </cols>
  <sheetData>
    <row r="1" spans="1:13" ht="41.5" customHeight="1" x14ac:dyDescent="0.3">
      <c r="A1" s="279" t="s">
        <v>359</v>
      </c>
      <c r="B1" s="279"/>
      <c r="C1" s="279"/>
      <c r="D1" s="279"/>
      <c r="E1" s="74"/>
      <c r="F1" s="75"/>
      <c r="G1" s="75"/>
      <c r="H1" s="75"/>
      <c r="I1" s="280" t="s">
        <v>255</v>
      </c>
      <c r="J1" s="280"/>
      <c r="K1" s="280"/>
    </row>
    <row r="2" spans="1:13" ht="25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ht="25" x14ac:dyDescent="0.5">
      <c r="A3" s="281" t="s">
        <v>102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3" ht="25" x14ac:dyDescent="0.5">
      <c r="A4" s="281" t="s">
        <v>103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3" x14ac:dyDescent="0.3">
      <c r="A5" s="79"/>
      <c r="B5" s="79"/>
      <c r="C5" s="79"/>
      <c r="D5" s="80"/>
      <c r="E5" s="80"/>
      <c r="F5" s="79"/>
      <c r="G5" s="79"/>
      <c r="H5" s="79"/>
      <c r="I5" s="81"/>
      <c r="J5" s="81"/>
      <c r="K5" s="79"/>
    </row>
    <row r="6" spans="1:13" ht="13.5" thickBot="1" x14ac:dyDescent="0.35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3"/>
      <c r="M7" s="84"/>
    </row>
    <row r="8" spans="1:13" s="85" customFormat="1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3"/>
      <c r="M8" s="84"/>
    </row>
    <row r="9" spans="1:13" s="85" customFormat="1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3"/>
      <c r="M9" s="84"/>
    </row>
    <row r="10" spans="1:13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3"/>
      <c r="M10" s="84"/>
    </row>
    <row r="11" spans="1:13" s="90" customFormat="1" ht="11.5" x14ac:dyDescent="0.25">
      <c r="A11" s="250"/>
      <c r="B11" s="91" t="s">
        <v>104</v>
      </c>
      <c r="C11" s="251"/>
      <c r="D11" s="92"/>
      <c r="E11" s="93"/>
      <c r="F11" s="248"/>
      <c r="G11" s="248"/>
      <c r="H11" s="248"/>
      <c r="I11" s="186"/>
      <c r="J11" s="186"/>
      <c r="K11" s="244"/>
      <c r="L11" s="83"/>
      <c r="M11" s="84"/>
    </row>
    <row r="12" spans="1:13" s="98" customFormat="1" ht="11.5" x14ac:dyDescent="0.25">
      <c r="A12" s="95" t="s">
        <v>18</v>
      </c>
      <c r="B12" s="246" t="s">
        <v>234</v>
      </c>
      <c r="C12" s="245" t="s">
        <v>179</v>
      </c>
      <c r="D12" s="193">
        <v>4588</v>
      </c>
      <c r="E12" s="245">
        <v>78</v>
      </c>
      <c r="F12" s="248">
        <f t="shared" ref="F12:F14" si="0">D12*E12</f>
        <v>357864</v>
      </c>
      <c r="G12" s="248">
        <f>0</f>
        <v>0</v>
      </c>
      <c r="H12" s="248">
        <f>0</f>
        <v>0</v>
      </c>
      <c r="I12" s="248">
        <f>0</f>
        <v>0</v>
      </c>
      <c r="J12" s="248">
        <f>0</f>
        <v>0</v>
      </c>
      <c r="K12" s="244">
        <f t="shared" ref="K12:K19" si="1">F12+G12+H12+I12+J12</f>
        <v>357864</v>
      </c>
      <c r="L12" s="83"/>
      <c r="M12" s="97"/>
    </row>
    <row r="13" spans="1:13" s="98" customFormat="1" ht="11.5" x14ac:dyDescent="0.25">
      <c r="A13" s="95" t="s">
        <v>19</v>
      </c>
      <c r="B13" s="246" t="s">
        <v>235</v>
      </c>
      <c r="C13" s="245" t="s">
        <v>179</v>
      </c>
      <c r="D13" s="193">
        <v>590</v>
      </c>
      <c r="E13" s="245">
        <v>42</v>
      </c>
      <c r="F13" s="248">
        <f t="shared" si="0"/>
        <v>24780</v>
      </c>
      <c r="G13" s="248">
        <f>0</f>
        <v>0</v>
      </c>
      <c r="H13" s="248">
        <f>0</f>
        <v>0</v>
      </c>
      <c r="I13" s="248">
        <f>0</f>
        <v>0</v>
      </c>
      <c r="J13" s="248">
        <f>0</f>
        <v>0</v>
      </c>
      <c r="K13" s="244">
        <f t="shared" si="1"/>
        <v>24780</v>
      </c>
      <c r="L13" s="83"/>
      <c r="M13" s="97"/>
    </row>
    <row r="14" spans="1:13" s="98" customFormat="1" ht="11.5" x14ac:dyDescent="0.25">
      <c r="A14" s="95" t="s">
        <v>8</v>
      </c>
      <c r="B14" s="246" t="s">
        <v>172</v>
      </c>
      <c r="C14" s="245" t="s">
        <v>13</v>
      </c>
      <c r="D14" s="193">
        <v>18</v>
      </c>
      <c r="E14" s="245">
        <v>1600</v>
      </c>
      <c r="F14" s="248">
        <f t="shared" si="0"/>
        <v>28800</v>
      </c>
      <c r="G14" s="248">
        <f>0</f>
        <v>0</v>
      </c>
      <c r="H14" s="248">
        <f>0</f>
        <v>0</v>
      </c>
      <c r="I14" s="248">
        <f>0</f>
        <v>0</v>
      </c>
      <c r="J14" s="248">
        <f>0</f>
        <v>0</v>
      </c>
      <c r="K14" s="244">
        <f t="shared" si="1"/>
        <v>28800</v>
      </c>
      <c r="L14" s="83"/>
      <c r="M14" s="97"/>
    </row>
    <row r="15" spans="1:13" s="98" customFormat="1" ht="23" x14ac:dyDescent="0.25">
      <c r="A15" s="95" t="s">
        <v>9</v>
      </c>
      <c r="B15" s="246" t="s">
        <v>197</v>
      </c>
      <c r="C15" s="245" t="s">
        <v>13</v>
      </c>
      <c r="D15" s="247">
        <v>1</v>
      </c>
      <c r="E15" s="193">
        <v>12262</v>
      </c>
      <c r="F15" s="248">
        <v>6652</v>
      </c>
      <c r="G15" s="248">
        <v>451</v>
      </c>
      <c r="H15" s="248">
        <v>5159</v>
      </c>
      <c r="I15" s="248">
        <f>0</f>
        <v>0</v>
      </c>
      <c r="J15" s="248">
        <f>0</f>
        <v>0</v>
      </c>
      <c r="K15" s="244">
        <f t="shared" si="1"/>
        <v>12262</v>
      </c>
      <c r="L15" s="99"/>
      <c r="M15" s="83"/>
    </row>
    <row r="16" spans="1:13" s="98" customFormat="1" ht="23" x14ac:dyDescent="0.25">
      <c r="A16" s="95" t="s">
        <v>20</v>
      </c>
      <c r="B16" s="246" t="s">
        <v>302</v>
      </c>
      <c r="C16" s="245" t="s">
        <v>13</v>
      </c>
      <c r="D16" s="193">
        <v>3</v>
      </c>
      <c r="E16" s="245">
        <f>170*20/3</f>
        <v>1133.3333333333333</v>
      </c>
      <c r="F16" s="248">
        <f>D16*E16</f>
        <v>3400</v>
      </c>
      <c r="G16" s="248">
        <f>0</f>
        <v>0</v>
      </c>
      <c r="H16" s="248">
        <f>0</f>
        <v>0</v>
      </c>
      <c r="I16" s="248">
        <f>0</f>
        <v>0</v>
      </c>
      <c r="J16" s="248">
        <f>0</f>
        <v>0</v>
      </c>
      <c r="K16" s="244">
        <f t="shared" si="1"/>
        <v>3400</v>
      </c>
      <c r="L16" s="83"/>
      <c r="M16" s="97"/>
    </row>
    <row r="17" spans="1:15" s="98" customFormat="1" ht="23" x14ac:dyDescent="0.25">
      <c r="A17" s="95" t="s">
        <v>10</v>
      </c>
      <c r="B17" s="246" t="s">
        <v>303</v>
      </c>
      <c r="C17" s="245" t="s">
        <v>13</v>
      </c>
      <c r="D17" s="193">
        <v>1</v>
      </c>
      <c r="E17" s="245">
        <f>540*65/1</f>
        <v>35100</v>
      </c>
      <c r="F17" s="248">
        <v>11050</v>
      </c>
      <c r="G17" s="248">
        <f>0</f>
        <v>0</v>
      </c>
      <c r="H17" s="248">
        <f>0</f>
        <v>0</v>
      </c>
      <c r="I17" s="248">
        <f>0</f>
        <v>0</v>
      </c>
      <c r="J17" s="248">
        <f>0</f>
        <v>0</v>
      </c>
      <c r="K17" s="244">
        <f t="shared" si="1"/>
        <v>11050</v>
      </c>
      <c r="M17" s="83"/>
    </row>
    <row r="18" spans="1:15" s="98" customFormat="1" ht="23" x14ac:dyDescent="0.25">
      <c r="A18" s="95" t="s">
        <v>11</v>
      </c>
      <c r="B18" s="246" t="s">
        <v>304</v>
      </c>
      <c r="C18" s="245" t="s">
        <v>13</v>
      </c>
      <c r="D18" s="193">
        <v>1</v>
      </c>
      <c r="E18" s="245">
        <v>16720</v>
      </c>
      <c r="F18" s="248">
        <v>16720</v>
      </c>
      <c r="G18" s="248">
        <f>0</f>
        <v>0</v>
      </c>
      <c r="H18" s="248">
        <f>0</f>
        <v>0</v>
      </c>
      <c r="I18" s="248">
        <f>0</f>
        <v>0</v>
      </c>
      <c r="J18" s="248">
        <f>0</f>
        <v>0</v>
      </c>
      <c r="K18" s="244">
        <f t="shared" si="1"/>
        <v>16720</v>
      </c>
      <c r="L18" s="83"/>
      <c r="M18" s="97"/>
    </row>
    <row r="19" spans="1:15" s="98" customFormat="1" ht="11.5" x14ac:dyDescent="0.25">
      <c r="A19" s="95" t="s">
        <v>21</v>
      </c>
      <c r="B19" s="187" t="s">
        <v>305</v>
      </c>
      <c r="C19" s="245" t="s">
        <v>13</v>
      </c>
      <c r="D19" s="194">
        <v>1</v>
      </c>
      <c r="E19" s="245">
        <v>10400</v>
      </c>
      <c r="F19" s="248">
        <v>10400</v>
      </c>
      <c r="G19" s="248">
        <f>0</f>
        <v>0</v>
      </c>
      <c r="H19" s="248">
        <f>0</f>
        <v>0</v>
      </c>
      <c r="I19" s="248">
        <f>0</f>
        <v>0</v>
      </c>
      <c r="J19" s="248">
        <f>0</f>
        <v>0</v>
      </c>
      <c r="K19" s="244">
        <f t="shared" si="1"/>
        <v>10400</v>
      </c>
      <c r="L19" s="83"/>
      <c r="M19" s="97"/>
    </row>
    <row r="20" spans="1:15" s="98" customFormat="1" ht="13.15" customHeight="1" thickBot="1" x14ac:dyDescent="0.3">
      <c r="A20" s="102"/>
      <c r="B20" s="103" t="s">
        <v>12</v>
      </c>
      <c r="C20" s="104"/>
      <c r="D20" s="105"/>
      <c r="E20" s="106"/>
      <c r="F20" s="107">
        <f>SUM(F12:F19)</f>
        <v>459666</v>
      </c>
      <c r="G20" s="107">
        <f t="shared" ref="G20:K20" si="2">SUM(G12:G19)</f>
        <v>451</v>
      </c>
      <c r="H20" s="107">
        <f t="shared" si="2"/>
        <v>5159</v>
      </c>
      <c r="I20" s="107">
        <f t="shared" si="2"/>
        <v>0</v>
      </c>
      <c r="J20" s="107">
        <f t="shared" si="2"/>
        <v>0</v>
      </c>
      <c r="K20" s="191">
        <f t="shared" si="2"/>
        <v>465276</v>
      </c>
      <c r="L20" s="83"/>
      <c r="M20" s="108">
        <f>SUM(F20:J20)</f>
        <v>465276</v>
      </c>
      <c r="N20" s="83"/>
    </row>
    <row r="21" spans="1:15" s="98" customFormat="1" ht="13.15" customHeight="1" x14ac:dyDescent="0.25">
      <c r="A21" s="109"/>
      <c r="B21" s="110"/>
      <c r="C21" s="111"/>
      <c r="D21" s="112"/>
      <c r="E21" s="112"/>
      <c r="F21" s="111"/>
      <c r="G21" s="111"/>
      <c r="H21" s="111"/>
      <c r="I21" s="113"/>
      <c r="J21" s="113"/>
      <c r="K21" s="111"/>
      <c r="L21" s="83"/>
      <c r="M21" s="97"/>
    </row>
    <row r="22" spans="1:15" s="77" customFormat="1" ht="14.25" customHeight="1" x14ac:dyDescent="0.3">
      <c r="A22" s="114"/>
      <c r="B22" s="115"/>
      <c r="C22" s="113"/>
      <c r="D22" s="113"/>
      <c r="E22" s="113"/>
      <c r="F22" s="113"/>
      <c r="G22" s="113"/>
      <c r="H22" s="113"/>
      <c r="I22" s="113"/>
      <c r="J22" s="113"/>
      <c r="K22" s="162"/>
      <c r="L22" s="116"/>
      <c r="M22" s="117"/>
      <c r="N22" s="117"/>
      <c r="O22" s="78"/>
    </row>
    <row r="23" spans="1:15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8"/>
      <c r="K23" s="113"/>
      <c r="L23" s="116"/>
      <c r="N23" s="78"/>
      <c r="O23" s="78"/>
    </row>
    <row r="24" spans="1:15" s="77" customFormat="1" ht="14.25" customHeight="1" x14ac:dyDescent="0.25">
      <c r="A24" s="114"/>
      <c r="B24" s="115" t="s">
        <v>42</v>
      </c>
      <c r="C24" s="113"/>
      <c r="D24" s="113">
        <f>SUM(D12:D13)</f>
        <v>5178</v>
      </c>
      <c r="E24" s="113"/>
      <c r="F24" s="113"/>
      <c r="G24" s="113"/>
      <c r="H24" s="113"/>
      <c r="I24" s="113"/>
      <c r="J24" s="113"/>
      <c r="K24" s="113"/>
      <c r="L24" s="116"/>
      <c r="N24" s="78"/>
      <c r="O24" s="78"/>
    </row>
    <row r="25" spans="1:15" s="77" customFormat="1" ht="14.25" customHeight="1" x14ac:dyDescent="0.25">
      <c r="A25" s="114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6"/>
      <c r="N25" s="78"/>
      <c r="O25" s="78"/>
    </row>
    <row r="26" spans="1:15" s="77" customFormat="1" ht="14.25" customHeight="1" x14ac:dyDescent="0.25">
      <c r="A26" s="114"/>
      <c r="B26" s="115" t="s">
        <v>41</v>
      </c>
      <c r="C26" s="113"/>
      <c r="D26" s="113">
        <f>D14</f>
        <v>18</v>
      </c>
      <c r="E26" s="113"/>
      <c r="F26" s="113"/>
      <c r="G26" s="113"/>
      <c r="H26" s="113"/>
      <c r="I26" s="113"/>
      <c r="J26" s="113"/>
      <c r="K26" s="113"/>
      <c r="L26" s="116"/>
      <c r="N26" s="78"/>
      <c r="O26" s="78"/>
    </row>
    <row r="27" spans="1:15" s="77" customFormat="1" ht="14.25" customHeight="1" x14ac:dyDescent="0.3">
      <c r="A27" s="114"/>
      <c r="B27" s="115"/>
      <c r="C27" s="113"/>
      <c r="D27" s="119"/>
      <c r="E27" s="113"/>
      <c r="F27" s="113"/>
      <c r="G27" s="113"/>
      <c r="H27" s="113"/>
      <c r="I27" s="113"/>
      <c r="J27" s="113"/>
      <c r="K27" s="113"/>
      <c r="L27" s="116"/>
      <c r="N27" s="78"/>
      <c r="O27" s="78"/>
    </row>
    <row r="28" spans="1:15" s="77" customFormat="1" ht="14.25" customHeight="1" x14ac:dyDescent="0.25">
      <c r="A28" s="114"/>
      <c r="B28" s="115"/>
      <c r="C28" s="113"/>
      <c r="D28" s="113"/>
      <c r="E28" s="113"/>
      <c r="F28" s="113"/>
      <c r="G28" s="113"/>
      <c r="H28" s="113"/>
      <c r="I28" s="113"/>
      <c r="J28" s="113"/>
      <c r="K28" s="113"/>
      <c r="L28" s="116"/>
      <c r="N28" s="78"/>
      <c r="O28" s="78"/>
    </row>
    <row r="29" spans="1:15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16"/>
      <c r="N29" s="78"/>
      <c r="O29" s="78"/>
    </row>
    <row r="30" spans="1:15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16"/>
      <c r="N30" s="78"/>
      <c r="O30" s="78"/>
    </row>
    <row r="31" spans="1:15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16"/>
      <c r="N31" s="78"/>
      <c r="O31" s="78"/>
    </row>
    <row r="32" spans="1:15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16"/>
      <c r="N32" s="78"/>
      <c r="O32" s="78"/>
    </row>
    <row r="33" spans="1:15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16"/>
      <c r="N33" s="78"/>
      <c r="O33" s="78"/>
    </row>
    <row r="34" spans="1:15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16"/>
      <c r="N34" s="78"/>
      <c r="O34" s="78"/>
    </row>
    <row r="35" spans="1:15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16"/>
      <c r="N35" s="78"/>
      <c r="O35" s="78"/>
    </row>
    <row r="36" spans="1:15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16"/>
      <c r="N36" s="78"/>
      <c r="O36" s="78"/>
    </row>
    <row r="37" spans="1:15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16"/>
      <c r="N37" s="78"/>
      <c r="O37" s="78"/>
    </row>
    <row r="38" spans="1:15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16"/>
      <c r="N38" s="78"/>
      <c r="O38" s="78"/>
    </row>
    <row r="39" spans="1:15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16"/>
      <c r="N39" s="78"/>
      <c r="O39" s="78"/>
    </row>
    <row r="40" spans="1:15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16"/>
      <c r="N40" s="78"/>
      <c r="O40" s="78"/>
    </row>
    <row r="41" spans="1:15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16"/>
      <c r="N41" s="78"/>
      <c r="O41" s="78"/>
    </row>
    <row r="42" spans="1:15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16"/>
      <c r="N42" s="78"/>
      <c r="O42" s="78"/>
    </row>
    <row r="43" spans="1:15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16"/>
      <c r="N43" s="78"/>
      <c r="O43" s="78"/>
    </row>
    <row r="44" spans="1:15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16"/>
      <c r="N44" s="78"/>
      <c r="O44" s="78"/>
    </row>
    <row r="45" spans="1:15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16"/>
      <c r="N45" s="78"/>
      <c r="O45" s="78"/>
    </row>
    <row r="46" spans="1:15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16"/>
      <c r="N46" s="78"/>
      <c r="O46" s="78"/>
    </row>
    <row r="47" spans="1:15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16"/>
      <c r="N47" s="78"/>
      <c r="O47" s="78"/>
    </row>
    <row r="48" spans="1:15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16"/>
      <c r="N48" s="78"/>
      <c r="O48" s="78"/>
    </row>
    <row r="49" spans="1:15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16"/>
      <c r="N49" s="78"/>
      <c r="O49" s="78"/>
    </row>
    <row r="50" spans="1:15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16"/>
      <c r="N50" s="78"/>
      <c r="O50" s="78"/>
    </row>
    <row r="51" spans="1:15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16"/>
      <c r="N51" s="78"/>
      <c r="O51" s="78"/>
    </row>
    <row r="52" spans="1:15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16"/>
      <c r="N52" s="78"/>
      <c r="O52" s="78"/>
    </row>
    <row r="53" spans="1:15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16"/>
      <c r="N53" s="78"/>
      <c r="O53" s="78"/>
    </row>
    <row r="54" spans="1:15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6"/>
      <c r="N54" s="78"/>
      <c r="O54" s="78"/>
    </row>
    <row r="55" spans="1:15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6"/>
      <c r="N55" s="78"/>
      <c r="O55" s="78"/>
    </row>
    <row r="56" spans="1:15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6"/>
      <c r="N56" s="78"/>
      <c r="O56" s="78"/>
    </row>
    <row r="57" spans="1:15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6"/>
      <c r="N57" s="78"/>
      <c r="O57" s="78"/>
    </row>
    <row r="58" spans="1:15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16"/>
      <c r="N58" s="78"/>
      <c r="O58" s="78"/>
    </row>
    <row r="59" spans="1:15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16"/>
      <c r="N59" s="78"/>
      <c r="O59" s="78"/>
    </row>
    <row r="60" spans="1:15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16"/>
      <c r="N60" s="78"/>
      <c r="O60" s="78"/>
    </row>
    <row r="61" spans="1:15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16"/>
      <c r="N61" s="78"/>
      <c r="O61" s="78"/>
    </row>
    <row r="62" spans="1:15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16"/>
      <c r="N62" s="78"/>
      <c r="O62" s="78"/>
    </row>
    <row r="63" spans="1:15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16"/>
      <c r="N63" s="78"/>
      <c r="O63" s="78"/>
    </row>
    <row r="64" spans="1:15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16"/>
      <c r="N64" s="78"/>
      <c r="O64" s="78"/>
    </row>
    <row r="65" spans="1:15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16"/>
      <c r="N65" s="78"/>
      <c r="O65" s="78"/>
    </row>
    <row r="66" spans="1:15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16"/>
      <c r="N66" s="78"/>
      <c r="O66" s="78"/>
    </row>
    <row r="67" spans="1:15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16"/>
      <c r="N67" s="78"/>
      <c r="O67" s="78"/>
    </row>
    <row r="68" spans="1:15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16"/>
      <c r="N68" s="78"/>
      <c r="O68" s="78"/>
    </row>
    <row r="69" spans="1:15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16"/>
      <c r="N69" s="78"/>
      <c r="O69" s="78"/>
    </row>
    <row r="70" spans="1:15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16"/>
      <c r="N70" s="78"/>
      <c r="O70" s="78"/>
    </row>
    <row r="71" spans="1:15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16"/>
      <c r="N71" s="78"/>
      <c r="O71" s="78"/>
    </row>
    <row r="72" spans="1:15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6"/>
      <c r="N72" s="78"/>
      <c r="O72" s="78"/>
    </row>
    <row r="73" spans="1:15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6"/>
      <c r="N73" s="78"/>
      <c r="O73" s="78"/>
    </row>
    <row r="74" spans="1:15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16"/>
      <c r="N74" s="78"/>
      <c r="O74" s="78"/>
    </row>
    <row r="75" spans="1:15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16"/>
      <c r="N75" s="78"/>
      <c r="O75" s="78"/>
    </row>
    <row r="76" spans="1:15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16"/>
      <c r="N76" s="78"/>
      <c r="O76" s="78"/>
    </row>
    <row r="77" spans="1:15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16"/>
      <c r="N77" s="78"/>
      <c r="O77" s="78"/>
    </row>
    <row r="78" spans="1:15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16"/>
      <c r="N78" s="78"/>
      <c r="O78" s="78"/>
    </row>
    <row r="79" spans="1:15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16"/>
      <c r="N79" s="78"/>
      <c r="O79" s="78"/>
    </row>
    <row r="80" spans="1:15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16"/>
      <c r="N80" s="78"/>
      <c r="O80" s="78"/>
    </row>
    <row r="81" spans="1:15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16"/>
      <c r="N81" s="78"/>
      <c r="O81" s="78"/>
    </row>
    <row r="82" spans="1:15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16"/>
      <c r="N82" s="78"/>
      <c r="O82" s="78"/>
    </row>
    <row r="83" spans="1:15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16"/>
      <c r="N83" s="78"/>
      <c r="O83" s="78"/>
    </row>
    <row r="84" spans="1:15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16"/>
      <c r="N84" s="78"/>
      <c r="O84" s="78"/>
    </row>
    <row r="85" spans="1:15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16"/>
      <c r="N85" s="78"/>
      <c r="O85" s="78"/>
    </row>
    <row r="86" spans="1:15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16"/>
      <c r="N86" s="78"/>
      <c r="O86" s="78"/>
    </row>
    <row r="87" spans="1:15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16"/>
      <c r="N87" s="78"/>
      <c r="O87" s="78"/>
    </row>
    <row r="88" spans="1:15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16"/>
      <c r="N88" s="78"/>
      <c r="O88" s="78"/>
    </row>
    <row r="89" spans="1:15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16"/>
      <c r="N89" s="78"/>
      <c r="O89" s="78"/>
    </row>
    <row r="90" spans="1:15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16"/>
      <c r="N90" s="78"/>
      <c r="O90" s="78"/>
    </row>
    <row r="91" spans="1:15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16"/>
      <c r="N91" s="78"/>
      <c r="O91" s="78"/>
    </row>
    <row r="92" spans="1:15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16"/>
      <c r="N92" s="78"/>
      <c r="O92" s="78"/>
    </row>
    <row r="93" spans="1:15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16"/>
      <c r="N93" s="78"/>
      <c r="O93" s="78"/>
    </row>
    <row r="94" spans="1:15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16"/>
      <c r="N94" s="78"/>
      <c r="O94" s="78"/>
    </row>
    <row r="95" spans="1:15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16"/>
      <c r="N95" s="78"/>
      <c r="O95" s="78"/>
    </row>
    <row r="96" spans="1:15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16"/>
      <c r="N96" s="78"/>
      <c r="O96" s="78"/>
    </row>
    <row r="97" spans="1:15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16"/>
      <c r="N97" s="78"/>
      <c r="O97" s="78"/>
    </row>
    <row r="98" spans="1:15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6"/>
      <c r="N98" s="78"/>
      <c r="O98" s="78"/>
    </row>
    <row r="99" spans="1:15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6"/>
      <c r="N99" s="78"/>
      <c r="O99" s="78"/>
    </row>
    <row r="100" spans="1:15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16"/>
      <c r="N100" s="78"/>
      <c r="O100" s="78"/>
    </row>
    <row r="101" spans="1:15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16"/>
      <c r="N101" s="78"/>
      <c r="O101" s="78"/>
    </row>
    <row r="102" spans="1:15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16"/>
      <c r="N102" s="78"/>
      <c r="O102" s="78"/>
    </row>
    <row r="103" spans="1:15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16"/>
      <c r="N103" s="78"/>
      <c r="O103" s="78"/>
    </row>
    <row r="104" spans="1:15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6"/>
      <c r="N104" s="78"/>
      <c r="O104" s="78"/>
    </row>
    <row r="105" spans="1:15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6"/>
      <c r="N105" s="78"/>
      <c r="O105" s="78"/>
    </row>
    <row r="106" spans="1:15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16"/>
      <c r="N106" s="78"/>
      <c r="O106" s="78"/>
    </row>
    <row r="107" spans="1:15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16"/>
      <c r="N107" s="78"/>
      <c r="O107" s="78"/>
    </row>
    <row r="108" spans="1:15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6"/>
      <c r="N108" s="78"/>
      <c r="O108" s="78"/>
    </row>
    <row r="109" spans="1:15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16"/>
      <c r="N109" s="78"/>
      <c r="O109" s="78"/>
    </row>
    <row r="110" spans="1:15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6"/>
      <c r="N110" s="78"/>
      <c r="O110" s="78"/>
    </row>
    <row r="111" spans="1:15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16"/>
      <c r="N111" s="78"/>
      <c r="O111" s="78"/>
    </row>
    <row r="112" spans="1:15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16"/>
      <c r="N112" s="78"/>
      <c r="O112" s="78"/>
    </row>
    <row r="113" spans="1:15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16"/>
      <c r="N113" s="78"/>
      <c r="O113" s="78"/>
    </row>
    <row r="114" spans="1:15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16"/>
      <c r="N114" s="78"/>
      <c r="O114" s="78"/>
    </row>
    <row r="115" spans="1:15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16"/>
      <c r="N115" s="78"/>
      <c r="O115" s="78"/>
    </row>
    <row r="116" spans="1:15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16"/>
      <c r="N116" s="78"/>
      <c r="O116" s="78"/>
    </row>
    <row r="117" spans="1:15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16"/>
      <c r="N117" s="78"/>
      <c r="O117" s="78"/>
    </row>
    <row r="118" spans="1:15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16"/>
      <c r="N118" s="78"/>
      <c r="O118" s="78"/>
    </row>
    <row r="119" spans="1:15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16"/>
      <c r="N119" s="78"/>
      <c r="O119" s="78"/>
    </row>
    <row r="120" spans="1:15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16"/>
      <c r="N120" s="78"/>
      <c r="O120" s="78"/>
    </row>
    <row r="121" spans="1:15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16"/>
      <c r="N121" s="78"/>
      <c r="O121" s="78"/>
    </row>
    <row r="122" spans="1:15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16"/>
      <c r="N122" s="78"/>
      <c r="O122" s="78"/>
    </row>
    <row r="123" spans="1:15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16"/>
      <c r="N123" s="78"/>
      <c r="O123" s="78"/>
    </row>
    <row r="124" spans="1:15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16"/>
      <c r="N124" s="78"/>
      <c r="O124" s="78"/>
    </row>
    <row r="125" spans="1:15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6"/>
      <c r="N125" s="78"/>
      <c r="O125" s="78"/>
    </row>
    <row r="126" spans="1:15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16"/>
      <c r="N126" s="78"/>
      <c r="O126" s="78"/>
    </row>
    <row r="127" spans="1:15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6"/>
      <c r="N127" s="78"/>
      <c r="O127" s="78"/>
    </row>
    <row r="128" spans="1:15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16"/>
      <c r="N128" s="78"/>
      <c r="O128" s="78"/>
    </row>
    <row r="129" spans="1:15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16"/>
      <c r="N129" s="78"/>
      <c r="O129" s="78"/>
    </row>
    <row r="130" spans="1:15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16"/>
      <c r="N130" s="78"/>
      <c r="O130" s="78"/>
    </row>
    <row r="131" spans="1:15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16"/>
      <c r="N131" s="78"/>
      <c r="O131" s="78"/>
    </row>
    <row r="132" spans="1:15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16"/>
      <c r="N132" s="78"/>
      <c r="O132" s="78"/>
    </row>
    <row r="133" spans="1:15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16"/>
      <c r="N133" s="78"/>
      <c r="O133" s="78"/>
    </row>
    <row r="134" spans="1:15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16"/>
      <c r="N134" s="78"/>
      <c r="O134" s="78"/>
    </row>
    <row r="135" spans="1:15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16"/>
      <c r="N135" s="78"/>
      <c r="O135" s="78"/>
    </row>
    <row r="136" spans="1:15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16"/>
      <c r="N136" s="78"/>
      <c r="O136" s="78"/>
    </row>
    <row r="137" spans="1:15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16"/>
      <c r="N137" s="78"/>
      <c r="O137" s="78"/>
    </row>
    <row r="138" spans="1:15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16"/>
      <c r="N138" s="78"/>
      <c r="O138" s="78"/>
    </row>
    <row r="139" spans="1:15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16"/>
      <c r="N139" s="78"/>
      <c r="O139" s="78"/>
    </row>
    <row r="140" spans="1:15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16"/>
      <c r="N140" s="78"/>
      <c r="O140" s="78"/>
    </row>
    <row r="141" spans="1:15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16"/>
      <c r="N141" s="78"/>
      <c r="O141" s="78"/>
    </row>
    <row r="142" spans="1:15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16"/>
      <c r="N142" s="78"/>
      <c r="O142" s="78"/>
    </row>
    <row r="143" spans="1:15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16"/>
      <c r="N143" s="78"/>
      <c r="O143" s="78"/>
    </row>
    <row r="144" spans="1:15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16"/>
      <c r="N144" s="78"/>
      <c r="O144" s="78"/>
    </row>
    <row r="145" spans="1:15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16"/>
      <c r="N145" s="78"/>
      <c r="O145" s="78"/>
    </row>
    <row r="146" spans="1:15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16"/>
      <c r="N146" s="78"/>
      <c r="O146" s="78"/>
    </row>
    <row r="147" spans="1:15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16"/>
      <c r="N147" s="78"/>
      <c r="O147" s="78"/>
    </row>
    <row r="148" spans="1:15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16"/>
      <c r="N148" s="78"/>
      <c r="O148" s="78"/>
    </row>
    <row r="149" spans="1:15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16"/>
      <c r="N149" s="78"/>
      <c r="O149" s="78"/>
    </row>
    <row r="150" spans="1:15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16"/>
      <c r="N150" s="78"/>
      <c r="O150" s="78"/>
    </row>
    <row r="151" spans="1:15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16"/>
      <c r="N151" s="78"/>
      <c r="O151" s="78"/>
    </row>
    <row r="152" spans="1:15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16"/>
      <c r="N152" s="78"/>
      <c r="O152" s="78"/>
    </row>
    <row r="153" spans="1:15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16"/>
      <c r="N153" s="78"/>
      <c r="O153" s="78"/>
    </row>
    <row r="154" spans="1:15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16"/>
      <c r="N154" s="78"/>
      <c r="O154" s="78"/>
    </row>
    <row r="155" spans="1:15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16"/>
      <c r="N155" s="78"/>
      <c r="O155" s="78"/>
    </row>
    <row r="156" spans="1:15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16"/>
      <c r="N156" s="78"/>
      <c r="O156" s="78"/>
    </row>
    <row r="157" spans="1:15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16"/>
      <c r="N157" s="78"/>
      <c r="O157" s="78"/>
    </row>
    <row r="158" spans="1:15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16"/>
      <c r="N158" s="78"/>
      <c r="O158" s="78"/>
    </row>
    <row r="159" spans="1:15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16"/>
      <c r="N159" s="78"/>
      <c r="O159" s="78"/>
    </row>
    <row r="160" spans="1:15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16"/>
      <c r="N160" s="78"/>
      <c r="O160" s="78"/>
    </row>
    <row r="161" spans="1:15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16"/>
      <c r="N161" s="78"/>
      <c r="O161" s="78"/>
    </row>
    <row r="162" spans="1:15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16"/>
      <c r="N162" s="78"/>
      <c r="O162" s="78"/>
    </row>
    <row r="163" spans="1:15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16"/>
      <c r="N163" s="78"/>
      <c r="O163" s="78"/>
    </row>
    <row r="164" spans="1:15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16"/>
      <c r="N164" s="78"/>
      <c r="O164" s="78"/>
    </row>
    <row r="165" spans="1:15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16"/>
      <c r="N165" s="78"/>
      <c r="O165" s="78"/>
    </row>
    <row r="166" spans="1:15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16"/>
      <c r="N166" s="78"/>
      <c r="O166" s="78"/>
    </row>
    <row r="167" spans="1:15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16"/>
      <c r="N167" s="78"/>
      <c r="O167" s="78"/>
    </row>
    <row r="168" spans="1:15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16"/>
      <c r="N168" s="78"/>
      <c r="O168" s="78"/>
    </row>
    <row r="169" spans="1:15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16"/>
      <c r="N169" s="78"/>
      <c r="O169" s="78"/>
    </row>
    <row r="170" spans="1:15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16"/>
      <c r="N170" s="78"/>
      <c r="O170" s="78"/>
    </row>
    <row r="171" spans="1:15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16"/>
      <c r="N171" s="78"/>
      <c r="O171" s="78"/>
    </row>
    <row r="172" spans="1:15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16"/>
      <c r="N172" s="78"/>
      <c r="O172" s="78"/>
    </row>
    <row r="173" spans="1:15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16"/>
      <c r="N173" s="78"/>
      <c r="O173" s="78"/>
    </row>
    <row r="174" spans="1:15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16"/>
      <c r="N174" s="78"/>
      <c r="O174" s="78"/>
    </row>
    <row r="175" spans="1:15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16"/>
      <c r="N175" s="78"/>
      <c r="O175" s="78"/>
    </row>
    <row r="176" spans="1:15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16"/>
      <c r="N176" s="78"/>
      <c r="O176" s="78"/>
    </row>
    <row r="177" spans="1:15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16"/>
      <c r="N177" s="78"/>
      <c r="O177" s="78"/>
    </row>
    <row r="178" spans="1:15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16"/>
      <c r="N178" s="78"/>
      <c r="O178" s="78"/>
    </row>
    <row r="179" spans="1:15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16"/>
      <c r="N179" s="78"/>
      <c r="O179" s="78"/>
    </row>
    <row r="180" spans="1:15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16"/>
      <c r="N180" s="78"/>
      <c r="O180" s="78"/>
    </row>
    <row r="181" spans="1:15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16"/>
      <c r="N181" s="78"/>
      <c r="O181" s="78"/>
    </row>
    <row r="182" spans="1:15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16"/>
      <c r="N182" s="78"/>
      <c r="O182" s="78"/>
    </row>
    <row r="183" spans="1:15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16"/>
      <c r="N183" s="78"/>
      <c r="O183" s="78"/>
    </row>
    <row r="184" spans="1:15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16"/>
      <c r="N184" s="78"/>
      <c r="O184" s="78"/>
    </row>
    <row r="185" spans="1:15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16"/>
      <c r="N185" s="78"/>
      <c r="O185" s="78"/>
    </row>
    <row r="186" spans="1:15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16"/>
      <c r="N186" s="78"/>
      <c r="O186" s="78"/>
    </row>
    <row r="187" spans="1:15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6"/>
      <c r="N187" s="78"/>
      <c r="O187" s="78"/>
    </row>
    <row r="188" spans="1:15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16"/>
      <c r="N188" s="78"/>
      <c r="O188" s="78"/>
    </row>
    <row r="189" spans="1:15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16"/>
      <c r="N189" s="78"/>
      <c r="O189" s="78"/>
    </row>
    <row r="190" spans="1:15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16"/>
      <c r="N190" s="78"/>
      <c r="O190" s="78"/>
    </row>
    <row r="191" spans="1:15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16"/>
      <c r="N191" s="78"/>
      <c r="O191" s="78"/>
    </row>
    <row r="192" spans="1:15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16"/>
      <c r="N192" s="78"/>
      <c r="O192" s="78"/>
    </row>
    <row r="193" spans="1:15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16"/>
      <c r="N193" s="78"/>
      <c r="O193" s="78"/>
    </row>
    <row r="194" spans="1:15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16"/>
      <c r="N194" s="78"/>
      <c r="O194" s="78"/>
    </row>
    <row r="195" spans="1:15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16"/>
      <c r="N195" s="78"/>
      <c r="O195" s="78"/>
    </row>
    <row r="196" spans="1:15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16"/>
      <c r="N196" s="78"/>
      <c r="O196" s="78"/>
    </row>
    <row r="197" spans="1:15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16"/>
      <c r="N197" s="78"/>
      <c r="O197" s="78"/>
    </row>
    <row r="198" spans="1:15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16"/>
      <c r="N198" s="78"/>
      <c r="O198" s="78"/>
    </row>
    <row r="199" spans="1:15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16"/>
      <c r="N199" s="78"/>
      <c r="O199" s="78"/>
    </row>
    <row r="200" spans="1:15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16"/>
      <c r="N200" s="78"/>
      <c r="O200" s="78"/>
    </row>
    <row r="201" spans="1:15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16"/>
      <c r="N201" s="78"/>
      <c r="O201" s="78"/>
    </row>
    <row r="202" spans="1:15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16"/>
      <c r="N202" s="78"/>
      <c r="O202" s="78"/>
    </row>
    <row r="203" spans="1:15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16"/>
      <c r="N203" s="78"/>
      <c r="O203" s="78"/>
    </row>
    <row r="204" spans="1:15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16"/>
      <c r="N204" s="78"/>
      <c r="O204" s="78"/>
    </row>
    <row r="205" spans="1:15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16"/>
      <c r="N205" s="78"/>
      <c r="O205" s="78"/>
    </row>
    <row r="206" spans="1:15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16"/>
      <c r="N206" s="78"/>
      <c r="O206" s="78"/>
    </row>
    <row r="207" spans="1:15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16"/>
      <c r="N207" s="78"/>
      <c r="O207" s="78"/>
    </row>
    <row r="208" spans="1:15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16"/>
      <c r="N208" s="78"/>
      <c r="O208" s="78"/>
    </row>
    <row r="209" spans="1:15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16"/>
      <c r="N209" s="78"/>
      <c r="O209" s="78"/>
    </row>
    <row r="210" spans="1:15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16"/>
      <c r="N210" s="78"/>
      <c r="O210" s="78"/>
    </row>
    <row r="211" spans="1:15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16"/>
      <c r="N211" s="78"/>
      <c r="O211" s="78"/>
    </row>
    <row r="212" spans="1:15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16"/>
      <c r="N212" s="78"/>
      <c r="O212" s="78"/>
    </row>
    <row r="213" spans="1:15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16"/>
      <c r="N213" s="78"/>
      <c r="O213" s="78"/>
    </row>
    <row r="214" spans="1:15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16"/>
      <c r="N214" s="78"/>
      <c r="O214" s="78"/>
    </row>
    <row r="215" spans="1:15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16"/>
      <c r="N215" s="78"/>
      <c r="O215" s="78"/>
    </row>
    <row r="216" spans="1:15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16"/>
      <c r="N216" s="78"/>
      <c r="O216" s="78"/>
    </row>
    <row r="217" spans="1:15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16"/>
      <c r="N217" s="78"/>
      <c r="O217" s="78"/>
    </row>
    <row r="218" spans="1:15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16"/>
      <c r="N218" s="78"/>
      <c r="O218" s="78"/>
    </row>
    <row r="219" spans="1:15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16"/>
      <c r="N219" s="78"/>
      <c r="O219" s="78"/>
    </row>
    <row r="220" spans="1:15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16"/>
      <c r="N220" s="78"/>
      <c r="O220" s="78"/>
    </row>
    <row r="221" spans="1:15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16"/>
      <c r="N221" s="78"/>
      <c r="O221" s="78"/>
    </row>
    <row r="222" spans="1:15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16"/>
      <c r="N222" s="78"/>
      <c r="O222" s="78"/>
    </row>
    <row r="223" spans="1:15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16"/>
      <c r="N223" s="78"/>
      <c r="O223" s="78"/>
    </row>
    <row r="224" spans="1:15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16"/>
      <c r="N224" s="78"/>
      <c r="O224" s="78"/>
    </row>
    <row r="225" spans="1:15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16"/>
      <c r="N225" s="78"/>
      <c r="O225" s="78"/>
    </row>
    <row r="226" spans="1:15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16"/>
      <c r="N226" s="78"/>
      <c r="O226" s="78"/>
    </row>
    <row r="227" spans="1:15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16"/>
      <c r="N227" s="78"/>
      <c r="O227" s="78"/>
    </row>
    <row r="228" spans="1:15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16"/>
      <c r="N228" s="78"/>
      <c r="O228" s="78"/>
    </row>
    <row r="229" spans="1:15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16"/>
      <c r="N229" s="78"/>
      <c r="O229" s="78"/>
    </row>
    <row r="230" spans="1:15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16"/>
      <c r="N230" s="78"/>
      <c r="O230" s="78"/>
    </row>
    <row r="231" spans="1:15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16"/>
      <c r="N231" s="78"/>
      <c r="O231" s="78"/>
    </row>
    <row r="232" spans="1:15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16"/>
      <c r="N232" s="78"/>
      <c r="O232" s="78"/>
    </row>
    <row r="233" spans="1:15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16"/>
      <c r="N233" s="78"/>
      <c r="O233" s="78"/>
    </row>
    <row r="234" spans="1:15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16"/>
      <c r="N234" s="78"/>
      <c r="O234" s="78"/>
    </row>
    <row r="235" spans="1:15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16"/>
      <c r="N235" s="78"/>
      <c r="O235" s="78"/>
    </row>
    <row r="236" spans="1:15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16"/>
      <c r="N236" s="78"/>
      <c r="O236" s="78"/>
    </row>
    <row r="237" spans="1:15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16"/>
      <c r="N237" s="78"/>
      <c r="O237" s="78"/>
    </row>
    <row r="238" spans="1:15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16"/>
      <c r="N238" s="78"/>
      <c r="O238" s="78"/>
    </row>
    <row r="239" spans="1:15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16"/>
      <c r="N239" s="78"/>
      <c r="O239" s="78"/>
    </row>
    <row r="240" spans="1:15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16"/>
      <c r="N240" s="78"/>
      <c r="O240" s="78"/>
    </row>
    <row r="241" spans="1:15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16"/>
      <c r="N241" s="78"/>
      <c r="O241" s="78"/>
    </row>
    <row r="242" spans="1:15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16"/>
      <c r="N242" s="78"/>
      <c r="O242" s="78"/>
    </row>
    <row r="243" spans="1:15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16"/>
      <c r="N243" s="78"/>
      <c r="O243" s="78"/>
    </row>
    <row r="244" spans="1:15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16"/>
      <c r="N244" s="78"/>
      <c r="O244" s="78"/>
    </row>
    <row r="245" spans="1:15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16"/>
      <c r="N245" s="78"/>
      <c r="O245" s="78"/>
    </row>
    <row r="246" spans="1:15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16"/>
      <c r="N246" s="78"/>
      <c r="O246" s="78"/>
    </row>
    <row r="247" spans="1:15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16"/>
      <c r="N247" s="78"/>
      <c r="O247" s="78"/>
    </row>
    <row r="248" spans="1:15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16"/>
      <c r="N248" s="78"/>
      <c r="O248" s="78"/>
    </row>
    <row r="249" spans="1:15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16"/>
      <c r="N249" s="78"/>
      <c r="O249" s="78"/>
    </row>
    <row r="250" spans="1:15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16"/>
      <c r="N250" s="78"/>
      <c r="O250" s="78"/>
    </row>
    <row r="251" spans="1:15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16"/>
      <c r="N251" s="78"/>
      <c r="O251" s="78"/>
    </row>
    <row r="252" spans="1:15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16"/>
      <c r="N252" s="78"/>
      <c r="O252" s="78"/>
    </row>
    <row r="253" spans="1:15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16"/>
      <c r="N253" s="78"/>
      <c r="O253" s="78"/>
    </row>
    <row r="254" spans="1:15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16"/>
      <c r="N254" s="78"/>
      <c r="O254" s="78"/>
    </row>
    <row r="255" spans="1:15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16"/>
      <c r="N255" s="78"/>
      <c r="O255" s="78"/>
    </row>
    <row r="256" spans="1:15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16"/>
      <c r="N256" s="78"/>
      <c r="O256" s="78"/>
    </row>
    <row r="257" spans="1:15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16"/>
      <c r="N257" s="78"/>
      <c r="O257" s="78"/>
    </row>
    <row r="258" spans="1:15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16"/>
      <c r="N258" s="78"/>
      <c r="O258" s="78"/>
    </row>
    <row r="259" spans="1:15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16"/>
      <c r="N259" s="78"/>
      <c r="O259" s="78"/>
    </row>
    <row r="260" spans="1:15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16"/>
      <c r="N260" s="78"/>
      <c r="O260" s="78"/>
    </row>
    <row r="261" spans="1:15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16"/>
      <c r="N261" s="78"/>
      <c r="O261" s="78"/>
    </row>
    <row r="262" spans="1:15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16"/>
      <c r="N262" s="78"/>
      <c r="O262" s="78"/>
    </row>
    <row r="263" spans="1:15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16"/>
      <c r="N263" s="78"/>
      <c r="O263" s="78"/>
    </row>
    <row r="264" spans="1:15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16"/>
      <c r="N264" s="78"/>
      <c r="O264" s="78"/>
    </row>
    <row r="265" spans="1:15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16"/>
      <c r="N265" s="78"/>
      <c r="O265" s="78"/>
    </row>
    <row r="266" spans="1:15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16"/>
      <c r="N266" s="78"/>
      <c r="O266" s="78"/>
    </row>
    <row r="267" spans="1:15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16"/>
      <c r="N267" s="78"/>
      <c r="O267" s="78"/>
    </row>
    <row r="268" spans="1:15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16"/>
      <c r="N268" s="78"/>
      <c r="O268" s="78"/>
    </row>
    <row r="269" spans="1:15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16"/>
      <c r="N269" s="78"/>
      <c r="O269" s="78"/>
    </row>
    <row r="270" spans="1:15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16"/>
      <c r="N270" s="78"/>
      <c r="O270" s="78"/>
    </row>
    <row r="271" spans="1:15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16"/>
      <c r="N271" s="78"/>
      <c r="O271" s="78"/>
    </row>
    <row r="272" spans="1:15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16"/>
      <c r="N272" s="78"/>
      <c r="O272" s="78"/>
    </row>
    <row r="273" spans="1:15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16"/>
      <c r="N273" s="78"/>
      <c r="O273" s="78"/>
    </row>
    <row r="274" spans="1:15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16"/>
      <c r="N274" s="78"/>
      <c r="O274" s="78"/>
    </row>
    <row r="275" spans="1:15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16"/>
      <c r="N275" s="78"/>
      <c r="O275" s="78"/>
    </row>
    <row r="276" spans="1:15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16"/>
      <c r="N276" s="78"/>
      <c r="O276" s="78"/>
    </row>
    <row r="277" spans="1:15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16"/>
      <c r="N277" s="78"/>
      <c r="O277" s="78"/>
    </row>
    <row r="278" spans="1:15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16"/>
      <c r="N278" s="78"/>
      <c r="O278" s="78"/>
    </row>
    <row r="279" spans="1:15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16"/>
      <c r="N279" s="78"/>
      <c r="O279" s="78"/>
    </row>
    <row r="280" spans="1:15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16"/>
      <c r="N280" s="78"/>
      <c r="O280" s="78"/>
    </row>
    <row r="281" spans="1:15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16"/>
      <c r="N281" s="78"/>
      <c r="O281" s="78"/>
    </row>
    <row r="282" spans="1:15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16"/>
      <c r="N282" s="78"/>
      <c r="O282" s="78"/>
    </row>
    <row r="283" spans="1:15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16"/>
      <c r="N283" s="78"/>
      <c r="O283" s="78"/>
    </row>
    <row r="284" spans="1:15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16"/>
      <c r="N284" s="78"/>
      <c r="O284" s="78"/>
    </row>
    <row r="285" spans="1:15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16"/>
      <c r="N285" s="78"/>
      <c r="O285" s="78"/>
    </row>
    <row r="286" spans="1:15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16"/>
      <c r="N286" s="78"/>
      <c r="O286" s="78"/>
    </row>
    <row r="287" spans="1:15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16"/>
      <c r="N287" s="78"/>
      <c r="O287" s="78"/>
    </row>
    <row r="288" spans="1:15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16"/>
      <c r="N288" s="78"/>
      <c r="O288" s="78"/>
    </row>
    <row r="289" spans="1:15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16"/>
      <c r="N289" s="78"/>
      <c r="O289" s="78"/>
    </row>
    <row r="290" spans="1:15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16"/>
      <c r="N290" s="78"/>
      <c r="O290" s="78"/>
    </row>
    <row r="291" spans="1:15" s="77" customFormat="1" ht="14.25" customHeight="1" x14ac:dyDescent="0.25">
      <c r="A291" s="114"/>
      <c r="B291" s="115"/>
      <c r="C291" s="113"/>
      <c r="D291" s="113"/>
      <c r="E291" s="113"/>
      <c r="F291" s="113"/>
      <c r="G291" s="113"/>
      <c r="H291" s="113"/>
      <c r="I291" s="113"/>
      <c r="J291" s="113"/>
      <c r="K291" s="113"/>
      <c r="L291" s="116"/>
      <c r="N291" s="78"/>
      <c r="O291" s="78"/>
    </row>
    <row r="292" spans="1:15" s="77" customFormat="1" ht="14.25" customHeight="1" x14ac:dyDescent="0.25">
      <c r="A292" s="114"/>
      <c r="B292" s="115"/>
      <c r="C292" s="113"/>
      <c r="D292" s="113"/>
      <c r="E292" s="113"/>
      <c r="F292" s="113"/>
      <c r="G292" s="113"/>
      <c r="H292" s="113"/>
      <c r="I292" s="113"/>
      <c r="J292" s="113"/>
      <c r="K292" s="113"/>
      <c r="L292" s="116"/>
      <c r="N292" s="78"/>
      <c r="O292" s="78"/>
    </row>
    <row r="293" spans="1:15" s="77" customFormat="1" ht="14.25" customHeight="1" x14ac:dyDescent="0.25">
      <c r="A293" s="114"/>
      <c r="B293" s="115"/>
      <c r="C293" s="113"/>
      <c r="D293" s="113"/>
      <c r="E293" s="113"/>
      <c r="F293" s="113"/>
      <c r="G293" s="113"/>
      <c r="H293" s="113"/>
      <c r="I293" s="113"/>
      <c r="J293" s="113"/>
      <c r="K293" s="113"/>
      <c r="L293" s="116"/>
      <c r="N293" s="78"/>
      <c r="O293" s="78"/>
    </row>
    <row r="294" spans="1:15" s="77" customFormat="1" ht="14.25" customHeight="1" x14ac:dyDescent="0.25">
      <c r="A294" s="114"/>
      <c r="B294" s="115"/>
      <c r="C294" s="113"/>
      <c r="D294" s="113"/>
      <c r="E294" s="113"/>
      <c r="F294" s="113"/>
      <c r="G294" s="113"/>
      <c r="H294" s="113"/>
      <c r="I294" s="113"/>
      <c r="J294" s="113"/>
      <c r="K294" s="113"/>
      <c r="L294" s="116"/>
      <c r="N294" s="78"/>
      <c r="O294" s="78"/>
    </row>
    <row r="295" spans="1:15" s="77" customFormat="1" ht="14.25" customHeight="1" x14ac:dyDescent="0.25">
      <c r="A295" s="114"/>
      <c r="B295" s="115"/>
      <c r="C295" s="113"/>
      <c r="D295" s="113"/>
      <c r="E295" s="113"/>
      <c r="F295" s="113"/>
      <c r="G295" s="113"/>
      <c r="H295" s="113"/>
      <c r="I295" s="113"/>
      <c r="J295" s="113"/>
      <c r="K295" s="113"/>
      <c r="L295" s="116"/>
      <c r="N295" s="78"/>
      <c r="O295" s="78"/>
    </row>
    <row r="296" spans="1:15" s="77" customFormat="1" ht="14.25" customHeight="1" x14ac:dyDescent="0.25">
      <c r="A296" s="114"/>
      <c r="B296" s="115"/>
      <c r="C296" s="113"/>
      <c r="D296" s="113"/>
      <c r="E296" s="113"/>
      <c r="F296" s="113"/>
      <c r="G296" s="113"/>
      <c r="H296" s="113"/>
      <c r="I296" s="113"/>
      <c r="J296" s="113"/>
      <c r="K296" s="113"/>
      <c r="L296" s="116"/>
      <c r="N296" s="78"/>
      <c r="O296" s="78"/>
    </row>
    <row r="297" spans="1:15" s="77" customFormat="1" ht="14.25" customHeight="1" x14ac:dyDescent="0.25">
      <c r="A297" s="114"/>
      <c r="B297" s="115"/>
      <c r="C297" s="113"/>
      <c r="D297" s="113"/>
      <c r="E297" s="113"/>
      <c r="F297" s="113"/>
      <c r="G297" s="113"/>
      <c r="H297" s="113"/>
      <c r="I297" s="113"/>
      <c r="J297" s="113"/>
      <c r="K297" s="113"/>
      <c r="L297" s="116"/>
      <c r="N297" s="78"/>
      <c r="O297" s="78"/>
    </row>
    <row r="298" spans="1:15" s="77" customFormat="1" ht="14.25" customHeight="1" x14ac:dyDescent="0.25">
      <c r="A298" s="114"/>
      <c r="B298" s="115"/>
      <c r="C298" s="113"/>
      <c r="D298" s="113"/>
      <c r="E298" s="113"/>
      <c r="F298" s="113"/>
      <c r="G298" s="113"/>
      <c r="H298" s="113"/>
      <c r="I298" s="113"/>
      <c r="J298" s="113"/>
      <c r="K298" s="113"/>
      <c r="L298" s="116"/>
      <c r="N298" s="78"/>
      <c r="O298" s="78"/>
    </row>
    <row r="299" spans="1:15" s="77" customFormat="1" ht="14.25" customHeight="1" x14ac:dyDescent="0.25">
      <c r="A299" s="114"/>
      <c r="B299" s="115"/>
      <c r="C299" s="113"/>
      <c r="D299" s="113"/>
      <c r="E299" s="113"/>
      <c r="F299" s="113"/>
      <c r="G299" s="113"/>
      <c r="H299" s="113"/>
      <c r="I299" s="113"/>
      <c r="J299" s="113"/>
      <c r="K299" s="113"/>
      <c r="L299" s="116"/>
      <c r="N299" s="78"/>
      <c r="O299" s="78"/>
    </row>
    <row r="300" spans="1:15" s="77" customFormat="1" ht="14.25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116"/>
      <c r="N300" s="78"/>
      <c r="O300" s="78"/>
    </row>
    <row r="301" spans="1:15" ht="14.25" customHeight="1" x14ac:dyDescent="0.25">
      <c r="L301" s="116"/>
    </row>
    <row r="302" spans="1:15" ht="14.25" customHeight="1" x14ac:dyDescent="0.25">
      <c r="L302" s="116"/>
    </row>
    <row r="303" spans="1:15" ht="14.25" customHeight="1" x14ac:dyDescent="0.25">
      <c r="L303" s="116"/>
    </row>
    <row r="304" spans="1:15" ht="14.25" customHeight="1" x14ac:dyDescent="0.25">
      <c r="L304" s="116"/>
    </row>
    <row r="305" spans="1:13" ht="14.25" customHeight="1" x14ac:dyDescent="0.25">
      <c r="L305" s="116"/>
    </row>
    <row r="306" spans="1:13" ht="14.25" customHeight="1" x14ac:dyDescent="0.25">
      <c r="L306" s="116"/>
    </row>
    <row r="307" spans="1:13" ht="14.25" customHeight="1" x14ac:dyDescent="0.25">
      <c r="L307" s="116"/>
    </row>
    <row r="308" spans="1:13" ht="14.25" customHeight="1" x14ac:dyDescent="0.25">
      <c r="L308" s="116"/>
    </row>
    <row r="309" spans="1:13" ht="14.25" customHeight="1" x14ac:dyDescent="0.25">
      <c r="L309" s="116"/>
    </row>
    <row r="310" spans="1:13" s="98" customFormat="1" ht="30" customHeight="1" x14ac:dyDescent="0.25">
      <c r="A310" s="114"/>
      <c r="B310" s="115"/>
      <c r="C310" s="113"/>
      <c r="D310" s="113"/>
      <c r="E310" s="113"/>
      <c r="F310" s="113"/>
      <c r="G310" s="113"/>
      <c r="H310" s="113"/>
      <c r="I310" s="113"/>
      <c r="J310" s="113"/>
      <c r="K310" s="113"/>
      <c r="L310" s="83"/>
      <c r="M310" s="97"/>
    </row>
    <row r="311" spans="1:13" ht="14.25" customHeight="1" x14ac:dyDescent="0.25">
      <c r="L311" s="116"/>
    </row>
    <row r="312" spans="1:13" ht="14.25" customHeight="1" x14ac:dyDescent="0.25">
      <c r="L312" s="116"/>
    </row>
    <row r="313" spans="1:13" ht="14.25" customHeight="1" x14ac:dyDescent="0.25">
      <c r="L313" s="116"/>
    </row>
    <row r="314" spans="1:13" ht="14.25" customHeight="1" x14ac:dyDescent="0.25">
      <c r="L314" s="116"/>
    </row>
    <row r="315" spans="1:13" ht="14.25" customHeight="1" x14ac:dyDescent="0.25">
      <c r="L315" s="116"/>
    </row>
    <row r="316" spans="1:13" ht="14.25" customHeight="1" x14ac:dyDescent="0.25">
      <c r="L316" s="116"/>
    </row>
    <row r="317" spans="1:13" ht="14.25" customHeight="1" x14ac:dyDescent="0.25">
      <c r="L317" s="116"/>
    </row>
    <row r="319" spans="1:13" s="98" customFormat="1" ht="30" customHeight="1" x14ac:dyDescent="0.25">
      <c r="A319" s="114"/>
      <c r="B319" s="115"/>
      <c r="C319" s="113"/>
      <c r="D319" s="113"/>
      <c r="E319" s="113"/>
      <c r="F319" s="113"/>
      <c r="G319" s="113"/>
      <c r="H319" s="113"/>
      <c r="I319" s="113"/>
      <c r="J319" s="113"/>
      <c r="K319" s="113"/>
      <c r="L319" s="83"/>
      <c r="M319" s="97"/>
    </row>
    <row r="320" spans="1:13" ht="13.15" customHeight="1" x14ac:dyDescent="0.3"/>
    <row r="325" spans="2:17" ht="13.15" customHeight="1" x14ac:dyDescent="0.3"/>
    <row r="327" spans="2:17" ht="13.15" customHeight="1" x14ac:dyDescent="0.3"/>
    <row r="331" spans="2:17" s="114" customFormat="1" ht="13.15" customHeight="1" x14ac:dyDescent="0.3">
      <c r="B331" s="115"/>
      <c r="C331" s="113"/>
      <c r="D331" s="113"/>
      <c r="E331" s="113"/>
      <c r="F331" s="113"/>
      <c r="G331" s="113"/>
      <c r="H331" s="113"/>
      <c r="I331" s="113"/>
      <c r="J331" s="113"/>
      <c r="K331" s="113"/>
      <c r="L331" s="76"/>
      <c r="M331" s="77"/>
      <c r="N331" s="78"/>
      <c r="O331" s="78"/>
      <c r="P331" s="78"/>
      <c r="Q331" s="78"/>
    </row>
    <row r="335" spans="2:17" s="114" customFormat="1" ht="13.15" customHeight="1" x14ac:dyDescent="0.3">
      <c r="B335" s="115"/>
      <c r="C335" s="113"/>
      <c r="D335" s="113"/>
      <c r="E335" s="113"/>
      <c r="F335" s="113"/>
      <c r="G335" s="113"/>
      <c r="H335" s="113"/>
      <c r="I335" s="113"/>
      <c r="J335" s="113"/>
      <c r="K335" s="113"/>
      <c r="L335" s="76"/>
      <c r="M335" s="77"/>
      <c r="N335" s="78"/>
      <c r="O335" s="78"/>
      <c r="P335" s="78"/>
      <c r="Q335" s="78"/>
    </row>
    <row r="343" spans="2:17" s="114" customFormat="1" ht="13.15" customHeight="1" x14ac:dyDescent="0.3">
      <c r="B343" s="115"/>
      <c r="C343" s="113"/>
      <c r="D343" s="113"/>
      <c r="E343" s="113"/>
      <c r="F343" s="113"/>
      <c r="G343" s="113"/>
      <c r="H343" s="113"/>
      <c r="I343" s="113"/>
      <c r="J343" s="113"/>
      <c r="K343" s="113"/>
      <c r="L343" s="76"/>
      <c r="M343" s="77"/>
      <c r="N343" s="78"/>
      <c r="O343" s="78"/>
      <c r="P343" s="78"/>
      <c r="Q343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3"/>
  <sheetViews>
    <sheetView view="pageBreakPreview" zoomScale="77" zoomScaleNormal="100" zoomScaleSheetLayoutView="77" workbookViewId="0">
      <selection activeCell="J46" sqref="J46"/>
    </sheetView>
  </sheetViews>
  <sheetFormatPr defaultColWidth="9.1796875" defaultRowHeight="12.5" x14ac:dyDescent="0.25"/>
  <cols>
    <col min="1" max="1" width="4.453125" style="114" customWidth="1"/>
    <col min="2" max="2" width="36.7265625" style="115" customWidth="1"/>
    <col min="3" max="3" width="8.7265625" style="113" customWidth="1"/>
    <col min="4" max="5" width="10" style="113" customWidth="1"/>
    <col min="6" max="6" width="11.7265625" style="113" customWidth="1"/>
    <col min="7" max="7" width="9.1796875" style="113" bestFit="1" customWidth="1"/>
    <col min="8" max="8" width="10.54296875" style="113" customWidth="1"/>
    <col min="9" max="9" width="9.26953125" style="113" customWidth="1"/>
    <col min="10" max="10" width="8.54296875" style="113" customWidth="1"/>
    <col min="11" max="11" width="11" style="113" customWidth="1"/>
    <col min="12" max="12" width="11.7265625" style="77" bestFit="1" customWidth="1"/>
    <col min="13" max="13" width="13.7265625" style="77" bestFit="1" customWidth="1"/>
    <col min="14" max="14" width="12.26953125" style="77" bestFit="1" customWidth="1"/>
    <col min="15" max="15" width="15.453125" style="78" customWidth="1"/>
    <col min="16" max="16" width="12.26953125" style="78" bestFit="1" customWidth="1"/>
    <col min="17" max="17" width="11.26953125" style="78" bestFit="1" customWidth="1"/>
    <col min="18" max="16384" width="9.1796875" style="78"/>
  </cols>
  <sheetData>
    <row r="1" spans="1:15" ht="42" customHeight="1" x14ac:dyDescent="0.25">
      <c r="A1" s="279" t="s">
        <v>362</v>
      </c>
      <c r="B1" s="279"/>
      <c r="C1" s="279"/>
      <c r="D1" s="279"/>
      <c r="E1" s="130"/>
      <c r="F1" s="75"/>
      <c r="G1" s="75"/>
      <c r="H1" s="75"/>
      <c r="I1" s="280" t="s">
        <v>256</v>
      </c>
      <c r="J1" s="280"/>
      <c r="K1" s="280"/>
      <c r="N1" s="131"/>
      <c r="O1" s="132"/>
    </row>
    <row r="2" spans="1:15" ht="19.5" customHeight="1" x14ac:dyDescent="0.5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N2" s="131"/>
      <c r="O2" s="132"/>
    </row>
    <row r="3" spans="1:15" ht="25" x14ac:dyDescent="0.5">
      <c r="A3" s="281" t="s">
        <v>338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131"/>
      <c r="O3" s="132"/>
    </row>
    <row r="4" spans="1:15" ht="25" x14ac:dyDescent="0.5">
      <c r="A4" s="281" t="s">
        <v>105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N4" s="131"/>
      <c r="O4" s="132"/>
    </row>
    <row r="5" spans="1:15" ht="12.4" customHeight="1" x14ac:dyDescent="0.5">
      <c r="A5" s="133"/>
      <c r="B5" s="133"/>
      <c r="C5" s="133"/>
      <c r="D5" s="133"/>
      <c r="E5" s="129"/>
      <c r="F5" s="133"/>
      <c r="G5" s="133"/>
      <c r="H5" s="133"/>
      <c r="I5" s="133"/>
      <c r="J5" s="133"/>
      <c r="K5" s="133"/>
      <c r="N5" s="131"/>
      <c r="O5" s="132"/>
    </row>
    <row r="6" spans="1:15" ht="12.4" customHeight="1" thickBot="1" x14ac:dyDescent="0.55000000000000004">
      <c r="A6" s="133"/>
      <c r="B6" s="133"/>
      <c r="C6" s="133"/>
      <c r="D6" s="133"/>
      <c r="E6" s="129"/>
      <c r="F6" s="133"/>
      <c r="G6" s="133"/>
      <c r="H6" s="133"/>
      <c r="I6" s="133"/>
      <c r="J6" s="133"/>
      <c r="K6" s="133"/>
      <c r="N6" s="131"/>
      <c r="O6" s="132"/>
    </row>
    <row r="7" spans="1:15" s="85" customFormat="1" ht="13.15" customHeight="1" x14ac:dyDescent="0.25">
      <c r="A7" s="282" t="s">
        <v>0</v>
      </c>
      <c r="B7" s="284" t="s">
        <v>1</v>
      </c>
      <c r="C7" s="286" t="s">
        <v>6</v>
      </c>
      <c r="D7" s="286" t="s">
        <v>7</v>
      </c>
      <c r="E7" s="286" t="s">
        <v>17</v>
      </c>
      <c r="F7" s="289" t="s">
        <v>2</v>
      </c>
      <c r="G7" s="289" t="s">
        <v>3</v>
      </c>
      <c r="H7" s="289" t="s">
        <v>4</v>
      </c>
      <c r="I7" s="284" t="s">
        <v>15</v>
      </c>
      <c r="J7" s="284" t="s">
        <v>16</v>
      </c>
      <c r="K7" s="277" t="s">
        <v>5</v>
      </c>
      <c r="L7" s="84"/>
      <c r="M7" s="84"/>
      <c r="N7" s="131"/>
      <c r="O7" s="132"/>
    </row>
    <row r="8" spans="1:15" s="85" customFormat="1" ht="13" x14ac:dyDescent="0.25">
      <c r="A8" s="283"/>
      <c r="B8" s="285"/>
      <c r="C8" s="287"/>
      <c r="D8" s="287"/>
      <c r="E8" s="287"/>
      <c r="F8" s="290"/>
      <c r="G8" s="290"/>
      <c r="H8" s="290"/>
      <c r="I8" s="285"/>
      <c r="J8" s="285"/>
      <c r="K8" s="278"/>
      <c r="L8" s="84"/>
      <c r="M8" s="84"/>
      <c r="N8" s="131"/>
      <c r="O8" s="132"/>
    </row>
    <row r="9" spans="1:15" s="85" customFormat="1" ht="13" x14ac:dyDescent="0.25">
      <c r="A9" s="283"/>
      <c r="B9" s="285"/>
      <c r="C9" s="288"/>
      <c r="D9" s="288"/>
      <c r="E9" s="288"/>
      <c r="F9" s="251" t="s">
        <v>14</v>
      </c>
      <c r="G9" s="251" t="s">
        <v>14</v>
      </c>
      <c r="H9" s="251" t="s">
        <v>14</v>
      </c>
      <c r="I9" s="251" t="s">
        <v>14</v>
      </c>
      <c r="J9" s="251" t="s">
        <v>14</v>
      </c>
      <c r="K9" s="86" t="s">
        <v>14</v>
      </c>
      <c r="L9" s="84"/>
      <c r="M9" s="84"/>
      <c r="N9" s="131"/>
      <c r="O9" s="134"/>
    </row>
    <row r="10" spans="1:15" s="90" customFormat="1" ht="11.5" x14ac:dyDescent="0.25">
      <c r="A10" s="250" t="s">
        <v>24</v>
      </c>
      <c r="B10" s="87">
        <v>1</v>
      </c>
      <c r="C10" s="88" t="s">
        <v>19</v>
      </c>
      <c r="D10" s="87">
        <v>3</v>
      </c>
      <c r="E10" s="88" t="s">
        <v>9</v>
      </c>
      <c r="F10" s="87">
        <v>5</v>
      </c>
      <c r="G10" s="88" t="s">
        <v>10</v>
      </c>
      <c r="H10" s="87">
        <v>7</v>
      </c>
      <c r="I10" s="88">
        <v>8</v>
      </c>
      <c r="J10" s="88">
        <v>9</v>
      </c>
      <c r="K10" s="89" t="s">
        <v>23</v>
      </c>
      <c r="L10" s="84"/>
      <c r="M10" s="84"/>
      <c r="N10" s="131"/>
      <c r="O10" s="132"/>
    </row>
    <row r="11" spans="1:15" s="90" customFormat="1" ht="11.5" x14ac:dyDescent="0.25">
      <c r="A11" s="250"/>
      <c r="B11" s="91" t="s">
        <v>198</v>
      </c>
      <c r="C11" s="88"/>
      <c r="D11" s="87"/>
      <c r="E11" s="88"/>
      <c r="F11" s="87"/>
      <c r="G11" s="88"/>
      <c r="H11" s="87"/>
      <c r="I11" s="88"/>
      <c r="J11" s="88"/>
      <c r="K11" s="89"/>
      <c r="L11" s="84"/>
      <c r="M11" s="84"/>
      <c r="N11" s="131"/>
      <c r="O11" s="132"/>
    </row>
    <row r="12" spans="1:15" s="90" customFormat="1" ht="34.5" x14ac:dyDescent="0.25">
      <c r="A12" s="135" t="s">
        <v>18</v>
      </c>
      <c r="B12" s="195" t="s">
        <v>309</v>
      </c>
      <c r="C12" s="137" t="s">
        <v>86</v>
      </c>
      <c r="D12" s="196">
        <v>1</v>
      </c>
      <c r="E12" s="245">
        <v>493000</v>
      </c>
      <c r="F12" s="248">
        <v>343000</v>
      </c>
      <c r="G12" s="248">
        <v>25000</v>
      </c>
      <c r="H12" s="248">
        <v>125000</v>
      </c>
      <c r="I12" s="248">
        <v>0</v>
      </c>
      <c r="J12" s="248">
        <v>0</v>
      </c>
      <c r="K12" s="244">
        <f t="shared" ref="K12" si="0">F12+G12+H12+I12+J12</f>
        <v>493000</v>
      </c>
      <c r="L12" s="84"/>
      <c r="M12" s="84"/>
      <c r="N12" s="139"/>
      <c r="O12" s="132"/>
    </row>
    <row r="13" spans="1:15" s="90" customFormat="1" ht="11.5" x14ac:dyDescent="0.25">
      <c r="A13" s="135"/>
      <c r="B13" s="213" t="s">
        <v>341</v>
      </c>
      <c r="C13" s="137"/>
      <c r="D13" s="196"/>
      <c r="E13" s="245"/>
      <c r="F13" s="214">
        <f>F12</f>
        <v>343000</v>
      </c>
      <c r="G13" s="214">
        <f t="shared" ref="G13:K13" si="1">G12</f>
        <v>25000</v>
      </c>
      <c r="H13" s="214">
        <f t="shared" si="1"/>
        <v>125000</v>
      </c>
      <c r="I13" s="214">
        <f t="shared" si="1"/>
        <v>0</v>
      </c>
      <c r="J13" s="214">
        <f t="shared" si="1"/>
        <v>0</v>
      </c>
      <c r="K13" s="254">
        <f t="shared" si="1"/>
        <v>493000</v>
      </c>
      <c r="L13" s="84"/>
      <c r="M13" s="84"/>
      <c r="N13" s="139"/>
      <c r="O13" s="132"/>
    </row>
    <row r="14" spans="1:15" s="90" customFormat="1" ht="11.5" x14ac:dyDescent="0.25">
      <c r="A14" s="135"/>
      <c r="B14" s="213" t="s">
        <v>339</v>
      </c>
      <c r="C14" s="137"/>
      <c r="D14" s="196"/>
      <c r="E14" s="245"/>
      <c r="F14" s="248"/>
      <c r="G14" s="248"/>
      <c r="H14" s="248"/>
      <c r="I14" s="248"/>
      <c r="J14" s="248"/>
      <c r="K14" s="244"/>
      <c r="L14" s="84"/>
      <c r="M14" s="84"/>
      <c r="N14" s="139"/>
      <c r="O14" s="132"/>
    </row>
    <row r="15" spans="1:15" s="90" customFormat="1" x14ac:dyDescent="0.25">
      <c r="A15" s="135" t="s">
        <v>19</v>
      </c>
      <c r="B15" s="136" t="s">
        <v>340</v>
      </c>
      <c r="C15" s="137" t="s">
        <v>86</v>
      </c>
      <c r="D15" s="138">
        <v>1</v>
      </c>
      <c r="E15" s="245">
        <v>37000</v>
      </c>
      <c r="F15" s="248">
        <v>7000</v>
      </c>
      <c r="G15" s="248">
        <v>5000</v>
      </c>
      <c r="H15" s="248">
        <v>25000</v>
      </c>
      <c r="I15" s="248">
        <v>0</v>
      </c>
      <c r="J15" s="248">
        <v>0</v>
      </c>
      <c r="K15" s="244">
        <f>F15+G15+H15+I15+J15</f>
        <v>37000</v>
      </c>
      <c r="L15" s="84"/>
      <c r="M15" s="84"/>
      <c r="N15" s="139"/>
      <c r="O15" s="132"/>
    </row>
    <row r="16" spans="1:15" s="90" customFormat="1" ht="13" x14ac:dyDescent="0.25">
      <c r="A16" s="135"/>
      <c r="B16" s="223" t="s">
        <v>342</v>
      </c>
      <c r="C16" s="137"/>
      <c r="D16" s="138"/>
      <c r="E16" s="245"/>
      <c r="F16" s="214">
        <f>F15</f>
        <v>7000</v>
      </c>
      <c r="G16" s="214">
        <f t="shared" ref="G16:K16" si="2">G15</f>
        <v>5000</v>
      </c>
      <c r="H16" s="214">
        <f t="shared" si="2"/>
        <v>25000</v>
      </c>
      <c r="I16" s="214">
        <f t="shared" si="2"/>
        <v>0</v>
      </c>
      <c r="J16" s="214">
        <f t="shared" si="2"/>
        <v>0</v>
      </c>
      <c r="K16" s="254">
        <f t="shared" si="2"/>
        <v>37000</v>
      </c>
      <c r="L16" s="84"/>
      <c r="M16" s="84"/>
      <c r="N16" s="139"/>
      <c r="O16" s="132"/>
    </row>
    <row r="17" spans="1:17" s="98" customFormat="1" ht="13.15" customHeight="1" thickBot="1" x14ac:dyDescent="0.3">
      <c r="A17" s="102"/>
      <c r="B17" s="103" t="s">
        <v>12</v>
      </c>
      <c r="C17" s="104"/>
      <c r="D17" s="105"/>
      <c r="E17" s="106"/>
      <c r="F17" s="107">
        <f>ROUND(SUM(F13,F16),0)</f>
        <v>350000</v>
      </c>
      <c r="G17" s="107">
        <f t="shared" ref="G17:K17" si="3">ROUND(SUM(G13,G16),0)</f>
        <v>30000</v>
      </c>
      <c r="H17" s="107">
        <f t="shared" si="3"/>
        <v>150000</v>
      </c>
      <c r="I17" s="107">
        <f t="shared" si="3"/>
        <v>0</v>
      </c>
      <c r="J17" s="107">
        <f t="shared" si="3"/>
        <v>0</v>
      </c>
      <c r="K17" s="191">
        <f t="shared" si="3"/>
        <v>530000</v>
      </c>
      <c r="L17" s="97"/>
      <c r="M17" s="108">
        <f>SUM(F17:J17)</f>
        <v>530000</v>
      </c>
      <c r="N17" s="97"/>
    </row>
    <row r="18" spans="1:17" s="77" customFormat="1" ht="14.25" customHeight="1" x14ac:dyDescent="0.25">
      <c r="A18" s="114"/>
      <c r="B18" s="115"/>
      <c r="C18" s="113"/>
      <c r="D18" s="113"/>
      <c r="E18" s="113"/>
      <c r="F18" s="113"/>
      <c r="G18" s="113"/>
      <c r="H18" s="113"/>
      <c r="I18" s="113"/>
      <c r="J18" s="113"/>
      <c r="K18" s="113"/>
      <c r="L18" s="140"/>
      <c r="O18" s="78"/>
      <c r="P18" s="78"/>
      <c r="Q18" s="78"/>
    </row>
    <row r="19" spans="1:17" s="77" customFormat="1" ht="14.25" customHeight="1" x14ac:dyDescent="0.25">
      <c r="A19" s="114"/>
      <c r="B19" s="115"/>
      <c r="C19" s="113"/>
      <c r="D19" s="113"/>
      <c r="E19" s="113"/>
      <c r="F19" s="113"/>
      <c r="G19" s="113"/>
      <c r="H19" s="113"/>
      <c r="I19" s="113"/>
      <c r="J19" s="113"/>
      <c r="K19" s="113"/>
      <c r="L19" s="140"/>
      <c r="O19" s="78"/>
      <c r="P19" s="78"/>
      <c r="Q19" s="78"/>
    </row>
    <row r="20" spans="1:17" s="77" customFormat="1" ht="14.25" customHeight="1" x14ac:dyDescent="0.3">
      <c r="A20" s="114"/>
      <c r="B20" s="115"/>
      <c r="C20" s="113"/>
      <c r="D20" s="113"/>
      <c r="E20" s="113"/>
      <c r="F20" s="162"/>
      <c r="G20" s="162"/>
      <c r="H20" s="162"/>
      <c r="I20" s="162"/>
      <c r="J20" s="162"/>
      <c r="K20" s="141"/>
      <c r="L20" s="108"/>
      <c r="O20" s="78"/>
      <c r="P20" s="78"/>
      <c r="Q20" s="78"/>
    </row>
    <row r="21" spans="1:17" s="77" customFormat="1" ht="14.25" customHeight="1" x14ac:dyDescent="0.25">
      <c r="A21" s="114"/>
      <c r="B21" s="115"/>
      <c r="C21" s="113"/>
      <c r="D21" s="113"/>
      <c r="E21" s="113"/>
      <c r="F21" s="141"/>
      <c r="G21" s="113"/>
      <c r="H21" s="141"/>
      <c r="I21" s="113"/>
      <c r="J21" s="113"/>
      <c r="K21" s="113"/>
      <c r="L21" s="140"/>
      <c r="O21" s="78"/>
      <c r="P21" s="78"/>
      <c r="Q21" s="78"/>
    </row>
    <row r="22" spans="1:17" s="77" customFormat="1" ht="14.25" customHeight="1" x14ac:dyDescent="0.3">
      <c r="A22" s="114"/>
      <c r="B22" s="115"/>
      <c r="C22" s="113"/>
      <c r="D22" s="113"/>
      <c r="E22" s="113"/>
      <c r="F22" s="162"/>
      <c r="G22" s="113"/>
      <c r="H22" s="113"/>
      <c r="I22" s="113"/>
      <c r="J22" s="113"/>
      <c r="K22" s="113"/>
      <c r="L22" s="140"/>
      <c r="O22" s="78"/>
      <c r="P22" s="78"/>
      <c r="Q22" s="78"/>
    </row>
    <row r="23" spans="1:17" s="77" customFormat="1" ht="14.25" customHeight="1" x14ac:dyDescent="0.25">
      <c r="A23" s="114"/>
      <c r="B23" s="115"/>
      <c r="C23" s="113"/>
      <c r="D23" s="113"/>
      <c r="E23" s="113"/>
      <c r="F23" s="113"/>
      <c r="G23" s="113"/>
      <c r="H23" s="113"/>
      <c r="I23" s="113"/>
      <c r="J23" s="113"/>
      <c r="K23" s="113"/>
      <c r="L23" s="140"/>
      <c r="O23" s="78"/>
      <c r="P23" s="78"/>
      <c r="Q23" s="78"/>
    </row>
    <row r="24" spans="1:17" s="77" customFormat="1" ht="14.25" customHeight="1" x14ac:dyDescent="0.25">
      <c r="A24" s="114"/>
      <c r="B24" s="115"/>
      <c r="C24" s="113"/>
      <c r="D24" s="113"/>
      <c r="E24" s="113"/>
      <c r="F24" s="113"/>
      <c r="G24" s="113"/>
      <c r="H24" s="113"/>
      <c r="I24" s="113"/>
      <c r="J24" s="113"/>
      <c r="K24" s="113"/>
      <c r="L24" s="140"/>
      <c r="O24" s="78"/>
      <c r="P24" s="78"/>
      <c r="Q24" s="78"/>
    </row>
    <row r="25" spans="1:17" s="77" customFormat="1" ht="14.25" customHeight="1" x14ac:dyDescent="0.3">
      <c r="A25" s="114"/>
      <c r="B25" s="176" t="s">
        <v>213</v>
      </c>
      <c r="D25" s="113"/>
      <c r="E25" s="113"/>
      <c r="F25" s="177" t="s">
        <v>77</v>
      </c>
      <c r="G25" s="177" t="s">
        <v>78</v>
      </c>
      <c r="H25" s="177" t="s">
        <v>79</v>
      </c>
      <c r="I25" s="177" t="s">
        <v>80</v>
      </c>
      <c r="J25" s="177" t="s">
        <v>81</v>
      </c>
      <c r="K25" s="178">
        <f>SUM(K26:K28)</f>
        <v>530000</v>
      </c>
      <c r="L25" s="140"/>
      <c r="O25" s="78"/>
      <c r="P25" s="78"/>
      <c r="Q25" s="78"/>
    </row>
    <row r="26" spans="1:17" s="77" customFormat="1" ht="14.25" customHeight="1" x14ac:dyDescent="0.3">
      <c r="A26" s="114" t="s">
        <v>333</v>
      </c>
      <c r="B26" s="179" t="s">
        <v>210</v>
      </c>
      <c r="D26" s="113"/>
      <c r="E26" s="113"/>
      <c r="F26" s="180">
        <f>F16</f>
        <v>7000</v>
      </c>
      <c r="G26" s="180">
        <f t="shared" ref="G26:K26" si="4">G16</f>
        <v>5000</v>
      </c>
      <c r="H26" s="180">
        <f t="shared" si="4"/>
        <v>25000</v>
      </c>
      <c r="I26" s="180">
        <f t="shared" si="4"/>
        <v>0</v>
      </c>
      <c r="J26" s="180">
        <f t="shared" si="4"/>
        <v>0</v>
      </c>
      <c r="K26" s="180">
        <f t="shared" si="4"/>
        <v>37000</v>
      </c>
      <c r="L26" s="140"/>
      <c r="O26" s="78"/>
      <c r="P26" s="78"/>
      <c r="Q26" s="78"/>
    </row>
    <row r="27" spans="1:17" s="77" customFormat="1" ht="14.25" customHeight="1" x14ac:dyDescent="0.3">
      <c r="A27" s="114"/>
      <c r="B27" s="181" t="s">
        <v>211</v>
      </c>
      <c r="D27" s="113"/>
      <c r="E27" s="113"/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40"/>
      <c r="O27" s="78"/>
      <c r="P27" s="78"/>
      <c r="Q27" s="78"/>
    </row>
    <row r="28" spans="1:17" s="77" customFormat="1" ht="14.25" customHeight="1" x14ac:dyDescent="0.3">
      <c r="A28" s="114" t="s">
        <v>333</v>
      </c>
      <c r="B28" s="181" t="s">
        <v>212</v>
      </c>
      <c r="D28" s="113"/>
      <c r="E28" s="113"/>
      <c r="F28" s="180">
        <f>F13</f>
        <v>343000</v>
      </c>
      <c r="G28" s="180">
        <f t="shared" ref="G28:K28" si="5">G13</f>
        <v>25000</v>
      </c>
      <c r="H28" s="180">
        <f t="shared" si="5"/>
        <v>125000</v>
      </c>
      <c r="I28" s="180">
        <f t="shared" si="5"/>
        <v>0</v>
      </c>
      <c r="J28" s="180">
        <f t="shared" si="5"/>
        <v>0</v>
      </c>
      <c r="K28" s="180">
        <f t="shared" si="5"/>
        <v>493000</v>
      </c>
      <c r="L28" s="140"/>
      <c r="O28" s="78"/>
      <c r="P28" s="78"/>
      <c r="Q28" s="78"/>
    </row>
    <row r="29" spans="1:17" s="77" customFormat="1" ht="14.25" customHeight="1" x14ac:dyDescent="0.25">
      <c r="A29" s="114"/>
      <c r="B29" s="115"/>
      <c r="C29" s="113"/>
      <c r="D29" s="113"/>
      <c r="E29" s="113"/>
      <c r="F29" s="113"/>
      <c r="G29" s="113"/>
      <c r="H29" s="113"/>
      <c r="I29" s="113"/>
      <c r="J29" s="113"/>
      <c r="K29" s="113"/>
      <c r="L29" s="140"/>
      <c r="O29" s="78"/>
      <c r="P29" s="78"/>
      <c r="Q29" s="78"/>
    </row>
    <row r="30" spans="1:17" s="77" customFormat="1" ht="14.25" customHeight="1" x14ac:dyDescent="0.25">
      <c r="A30" s="114"/>
      <c r="B30" s="115"/>
      <c r="C30" s="113"/>
      <c r="D30" s="113"/>
      <c r="E30" s="113"/>
      <c r="F30" s="113"/>
      <c r="G30" s="113"/>
      <c r="H30" s="113"/>
      <c r="I30" s="113"/>
      <c r="J30" s="113"/>
      <c r="K30" s="113"/>
      <c r="L30" s="140"/>
      <c r="O30" s="78"/>
      <c r="P30" s="78"/>
      <c r="Q30" s="78"/>
    </row>
    <row r="31" spans="1:17" s="77" customFormat="1" ht="14.25" customHeight="1" x14ac:dyDescent="0.25">
      <c r="A31" s="114"/>
      <c r="B31" s="115"/>
      <c r="C31" s="113"/>
      <c r="D31" s="113"/>
      <c r="E31" s="113"/>
      <c r="F31" s="113"/>
      <c r="G31" s="113"/>
      <c r="H31" s="113"/>
      <c r="I31" s="113"/>
      <c r="J31" s="113"/>
      <c r="K31" s="113"/>
      <c r="L31" s="140"/>
      <c r="O31" s="78"/>
      <c r="P31" s="78"/>
      <c r="Q31" s="78"/>
    </row>
    <row r="32" spans="1:17" s="77" customFormat="1" ht="14.25" customHeight="1" x14ac:dyDescent="0.25">
      <c r="A32" s="114"/>
      <c r="B32" s="115"/>
      <c r="C32" s="113"/>
      <c r="D32" s="113"/>
      <c r="E32" s="113"/>
      <c r="F32" s="113"/>
      <c r="G32" s="113"/>
      <c r="H32" s="113"/>
      <c r="I32" s="113"/>
      <c r="J32" s="113"/>
      <c r="K32" s="113"/>
      <c r="L32" s="140"/>
      <c r="O32" s="78"/>
      <c r="P32" s="78"/>
      <c r="Q32" s="78"/>
    </row>
    <row r="33" spans="1:17" s="77" customFormat="1" ht="14.25" customHeight="1" x14ac:dyDescent="0.25">
      <c r="A33" s="114"/>
      <c r="B33" s="115"/>
      <c r="C33" s="113"/>
      <c r="D33" s="113"/>
      <c r="E33" s="113"/>
      <c r="F33" s="113"/>
      <c r="G33" s="113"/>
      <c r="H33" s="113"/>
      <c r="I33" s="113"/>
      <c r="J33" s="113"/>
      <c r="K33" s="113"/>
      <c r="L33" s="140"/>
      <c r="O33" s="78"/>
      <c r="P33" s="78"/>
      <c r="Q33" s="78"/>
    </row>
    <row r="34" spans="1:17" s="77" customFormat="1" ht="14.25" customHeight="1" x14ac:dyDescent="0.25">
      <c r="A34" s="114"/>
      <c r="B34" s="115"/>
      <c r="C34" s="113"/>
      <c r="D34" s="113"/>
      <c r="E34" s="113"/>
      <c r="F34" s="113"/>
      <c r="G34" s="113"/>
      <c r="H34" s="113"/>
      <c r="I34" s="113"/>
      <c r="J34" s="113"/>
      <c r="K34" s="113"/>
      <c r="L34" s="140"/>
      <c r="O34" s="78"/>
      <c r="P34" s="78"/>
      <c r="Q34" s="78"/>
    </row>
    <row r="35" spans="1:17" s="77" customFormat="1" ht="14.25" customHeight="1" x14ac:dyDescent="0.25">
      <c r="A35" s="114"/>
      <c r="B35" s="115"/>
      <c r="C35" s="113"/>
      <c r="D35" s="113"/>
      <c r="E35" s="113"/>
      <c r="F35" s="113"/>
      <c r="G35" s="113"/>
      <c r="H35" s="113"/>
      <c r="I35" s="113"/>
      <c r="J35" s="113"/>
      <c r="K35" s="113"/>
      <c r="L35" s="140"/>
      <c r="O35" s="78"/>
      <c r="P35" s="78"/>
      <c r="Q35" s="78"/>
    </row>
    <row r="36" spans="1:17" s="77" customFormat="1" ht="14.25" customHeight="1" x14ac:dyDescent="0.25">
      <c r="A36" s="114"/>
      <c r="B36" s="115"/>
      <c r="C36" s="113"/>
      <c r="D36" s="113"/>
      <c r="E36" s="113"/>
      <c r="F36" s="113"/>
      <c r="G36" s="113"/>
      <c r="H36" s="113"/>
      <c r="I36" s="113"/>
      <c r="J36" s="113"/>
      <c r="K36" s="113"/>
      <c r="L36" s="140"/>
      <c r="O36" s="78"/>
      <c r="P36" s="78"/>
      <c r="Q36" s="78"/>
    </row>
    <row r="37" spans="1:17" s="77" customFormat="1" ht="14.25" customHeight="1" x14ac:dyDescent="0.25">
      <c r="A37" s="114"/>
      <c r="B37" s="115"/>
      <c r="C37" s="113"/>
      <c r="D37" s="113"/>
      <c r="E37" s="113"/>
      <c r="F37" s="113"/>
      <c r="G37" s="113"/>
      <c r="H37" s="113"/>
      <c r="I37" s="113"/>
      <c r="J37" s="113"/>
      <c r="K37" s="113"/>
      <c r="L37" s="140"/>
      <c r="O37" s="78"/>
      <c r="P37" s="78"/>
      <c r="Q37" s="78"/>
    </row>
    <row r="38" spans="1:17" s="77" customFormat="1" ht="14.25" customHeight="1" x14ac:dyDescent="0.25">
      <c r="A38" s="114"/>
      <c r="B38" s="115"/>
      <c r="C38" s="113"/>
      <c r="D38" s="113"/>
      <c r="E38" s="113"/>
      <c r="F38" s="113"/>
      <c r="G38" s="113"/>
      <c r="H38" s="113"/>
      <c r="I38" s="113"/>
      <c r="J38" s="113"/>
      <c r="K38" s="113"/>
      <c r="L38" s="140"/>
      <c r="O38" s="78"/>
      <c r="P38" s="78"/>
      <c r="Q38" s="78"/>
    </row>
    <row r="39" spans="1:17" s="77" customFormat="1" ht="14.25" customHeight="1" x14ac:dyDescent="0.25">
      <c r="A39" s="114"/>
      <c r="B39" s="115"/>
      <c r="C39" s="113"/>
      <c r="D39" s="113"/>
      <c r="E39" s="113"/>
      <c r="F39" s="113"/>
      <c r="G39" s="113"/>
      <c r="H39" s="113"/>
      <c r="I39" s="113"/>
      <c r="J39" s="113"/>
      <c r="K39" s="113"/>
      <c r="L39" s="140"/>
      <c r="O39" s="78"/>
      <c r="P39" s="78"/>
      <c r="Q39" s="78"/>
    </row>
    <row r="40" spans="1:17" s="77" customFormat="1" ht="14.25" customHeight="1" x14ac:dyDescent="0.25">
      <c r="A40" s="114"/>
      <c r="B40" s="115"/>
      <c r="C40" s="113"/>
      <c r="D40" s="113"/>
      <c r="E40" s="113"/>
      <c r="F40" s="113"/>
      <c r="G40" s="113"/>
      <c r="H40" s="113"/>
      <c r="I40" s="113"/>
      <c r="J40" s="113"/>
      <c r="K40" s="113"/>
      <c r="L40" s="140"/>
      <c r="O40" s="78"/>
      <c r="P40" s="78"/>
      <c r="Q40" s="78"/>
    </row>
    <row r="41" spans="1:17" s="77" customFormat="1" ht="14.25" customHeight="1" x14ac:dyDescent="0.25">
      <c r="A41" s="114"/>
      <c r="B41" s="115"/>
      <c r="C41" s="113"/>
      <c r="D41" s="113"/>
      <c r="E41" s="113"/>
      <c r="F41" s="113"/>
      <c r="G41" s="113"/>
      <c r="H41" s="113"/>
      <c r="I41" s="113"/>
      <c r="J41" s="113"/>
      <c r="K41" s="113"/>
      <c r="L41" s="140"/>
      <c r="O41" s="78"/>
      <c r="P41" s="78"/>
      <c r="Q41" s="78"/>
    </row>
    <row r="42" spans="1:17" s="77" customFormat="1" ht="14.25" customHeight="1" x14ac:dyDescent="0.25">
      <c r="A42" s="114"/>
      <c r="B42" s="115"/>
      <c r="C42" s="113"/>
      <c r="D42" s="113"/>
      <c r="E42" s="113"/>
      <c r="F42" s="113"/>
      <c r="G42" s="113"/>
      <c r="H42" s="113"/>
      <c r="I42" s="113"/>
      <c r="J42" s="113"/>
      <c r="K42" s="113"/>
      <c r="L42" s="140"/>
      <c r="O42" s="78"/>
      <c r="P42" s="78"/>
      <c r="Q42" s="78"/>
    </row>
    <row r="43" spans="1:17" s="77" customFormat="1" ht="14.25" customHeight="1" x14ac:dyDescent="0.25">
      <c r="A43" s="114"/>
      <c r="B43" s="115"/>
      <c r="C43" s="113"/>
      <c r="D43" s="113"/>
      <c r="E43" s="113"/>
      <c r="F43" s="113"/>
      <c r="G43" s="113"/>
      <c r="H43" s="113"/>
      <c r="I43" s="113"/>
      <c r="J43" s="113"/>
      <c r="K43" s="113"/>
      <c r="L43" s="140"/>
      <c r="O43" s="78"/>
      <c r="P43" s="78"/>
      <c r="Q43" s="78"/>
    </row>
    <row r="44" spans="1:17" s="77" customFormat="1" ht="14.25" customHeight="1" x14ac:dyDescent="0.25">
      <c r="A44" s="114"/>
      <c r="B44" s="115"/>
      <c r="C44" s="113"/>
      <c r="D44" s="113"/>
      <c r="E44" s="113"/>
      <c r="F44" s="113"/>
      <c r="G44" s="113"/>
      <c r="H44" s="113"/>
      <c r="I44" s="113"/>
      <c r="J44" s="113"/>
      <c r="K44" s="113"/>
      <c r="L44" s="140"/>
      <c r="O44" s="78"/>
      <c r="P44" s="78"/>
      <c r="Q44" s="78"/>
    </row>
    <row r="45" spans="1:17" s="77" customFormat="1" ht="14.25" customHeight="1" x14ac:dyDescent="0.25">
      <c r="A45" s="114"/>
      <c r="B45" s="115"/>
      <c r="C45" s="113"/>
      <c r="D45" s="113"/>
      <c r="E45" s="113"/>
      <c r="F45" s="113"/>
      <c r="G45" s="113"/>
      <c r="H45" s="113"/>
      <c r="I45" s="113"/>
      <c r="J45" s="113"/>
      <c r="K45" s="113"/>
      <c r="L45" s="140"/>
      <c r="O45" s="78"/>
      <c r="P45" s="78"/>
      <c r="Q45" s="78"/>
    </row>
    <row r="46" spans="1:17" s="77" customFormat="1" ht="14.25" customHeight="1" x14ac:dyDescent="0.25">
      <c r="A46" s="114"/>
      <c r="B46" s="115"/>
      <c r="C46" s="113"/>
      <c r="D46" s="113"/>
      <c r="E46" s="113"/>
      <c r="F46" s="113"/>
      <c r="G46" s="113"/>
      <c r="H46" s="113"/>
      <c r="I46" s="113"/>
      <c r="J46" s="113"/>
      <c r="K46" s="113"/>
      <c r="L46" s="140"/>
      <c r="O46" s="78"/>
      <c r="P46" s="78"/>
      <c r="Q46" s="78"/>
    </row>
    <row r="47" spans="1:17" s="77" customFormat="1" ht="14.25" customHeight="1" x14ac:dyDescent="0.25">
      <c r="A47" s="114"/>
      <c r="B47" s="115"/>
      <c r="C47" s="113"/>
      <c r="D47" s="113"/>
      <c r="E47" s="113"/>
      <c r="F47" s="113"/>
      <c r="G47" s="113"/>
      <c r="H47" s="113"/>
      <c r="I47" s="113"/>
      <c r="J47" s="113"/>
      <c r="K47" s="113"/>
      <c r="L47" s="140"/>
      <c r="O47" s="78"/>
      <c r="P47" s="78"/>
      <c r="Q47" s="78"/>
    </row>
    <row r="48" spans="1:17" s="77" customFormat="1" ht="14.25" customHeight="1" x14ac:dyDescent="0.25">
      <c r="A48" s="114"/>
      <c r="B48" s="115"/>
      <c r="C48" s="113"/>
      <c r="D48" s="113"/>
      <c r="E48" s="113"/>
      <c r="F48" s="113"/>
      <c r="G48" s="113"/>
      <c r="H48" s="113"/>
      <c r="I48" s="113"/>
      <c r="J48" s="113"/>
      <c r="K48" s="113"/>
      <c r="L48" s="140"/>
      <c r="O48" s="78"/>
      <c r="P48" s="78"/>
      <c r="Q48" s="78"/>
    </row>
    <row r="49" spans="1:17" s="77" customFormat="1" ht="14.25" customHeight="1" x14ac:dyDescent="0.25">
      <c r="A49" s="114"/>
      <c r="B49" s="115"/>
      <c r="C49" s="113"/>
      <c r="D49" s="113"/>
      <c r="E49" s="113"/>
      <c r="F49" s="113"/>
      <c r="G49" s="113"/>
      <c r="H49" s="113"/>
      <c r="I49" s="113"/>
      <c r="J49" s="113"/>
      <c r="K49" s="113"/>
      <c r="L49" s="140"/>
      <c r="O49" s="78"/>
      <c r="P49" s="78"/>
      <c r="Q49" s="78"/>
    </row>
    <row r="50" spans="1:17" s="77" customFormat="1" ht="14.25" customHeight="1" x14ac:dyDescent="0.25">
      <c r="A50" s="114"/>
      <c r="B50" s="115"/>
      <c r="C50" s="113"/>
      <c r="D50" s="113"/>
      <c r="E50" s="113"/>
      <c r="F50" s="113"/>
      <c r="G50" s="113"/>
      <c r="H50" s="113"/>
      <c r="I50" s="113"/>
      <c r="J50" s="113"/>
      <c r="K50" s="113"/>
      <c r="L50" s="140"/>
      <c r="O50" s="78"/>
      <c r="P50" s="78"/>
      <c r="Q50" s="78"/>
    </row>
    <row r="51" spans="1:17" s="77" customFormat="1" ht="14.25" customHeight="1" x14ac:dyDescent="0.25">
      <c r="A51" s="114"/>
      <c r="B51" s="115"/>
      <c r="C51" s="113"/>
      <c r="D51" s="113"/>
      <c r="E51" s="113"/>
      <c r="F51" s="113"/>
      <c r="G51" s="113"/>
      <c r="H51" s="113"/>
      <c r="I51" s="113"/>
      <c r="J51" s="113"/>
      <c r="K51" s="113"/>
      <c r="L51" s="140"/>
      <c r="O51" s="78"/>
      <c r="P51" s="78"/>
      <c r="Q51" s="78"/>
    </row>
    <row r="52" spans="1:17" s="77" customFormat="1" ht="14.25" customHeight="1" x14ac:dyDescent="0.25">
      <c r="A52" s="114"/>
      <c r="B52" s="115"/>
      <c r="C52" s="113"/>
      <c r="D52" s="113"/>
      <c r="E52" s="113"/>
      <c r="F52" s="113"/>
      <c r="G52" s="113"/>
      <c r="H52" s="113"/>
      <c r="I52" s="113"/>
      <c r="J52" s="113"/>
      <c r="K52" s="113"/>
      <c r="L52" s="140"/>
      <c r="O52" s="78"/>
      <c r="P52" s="78"/>
      <c r="Q52" s="78"/>
    </row>
    <row r="53" spans="1:17" s="77" customFormat="1" ht="14.25" customHeight="1" x14ac:dyDescent="0.25">
      <c r="A53" s="114"/>
      <c r="B53" s="115"/>
      <c r="C53" s="113"/>
      <c r="D53" s="113"/>
      <c r="E53" s="113"/>
      <c r="F53" s="113"/>
      <c r="G53" s="113"/>
      <c r="H53" s="113"/>
      <c r="I53" s="113"/>
      <c r="J53" s="113"/>
      <c r="K53" s="113"/>
      <c r="L53" s="140"/>
      <c r="O53" s="78"/>
      <c r="P53" s="78"/>
      <c r="Q53" s="78"/>
    </row>
    <row r="54" spans="1:17" s="77" customFormat="1" ht="14.25" customHeight="1" x14ac:dyDescent="0.25">
      <c r="A54" s="114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40"/>
      <c r="O54" s="78"/>
      <c r="P54" s="78"/>
      <c r="Q54" s="78"/>
    </row>
    <row r="55" spans="1:17" s="77" customFormat="1" ht="14.25" customHeight="1" x14ac:dyDescent="0.25">
      <c r="A55" s="114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40"/>
      <c r="O55" s="78"/>
      <c r="P55" s="78"/>
      <c r="Q55" s="78"/>
    </row>
    <row r="56" spans="1:17" s="77" customFormat="1" ht="14.25" customHeight="1" x14ac:dyDescent="0.25">
      <c r="A56" s="114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40"/>
      <c r="O56" s="78"/>
      <c r="P56" s="78"/>
      <c r="Q56" s="78"/>
    </row>
    <row r="57" spans="1:17" s="77" customFormat="1" ht="14.25" customHeight="1" x14ac:dyDescent="0.25">
      <c r="A57" s="114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40"/>
      <c r="O57" s="78"/>
      <c r="P57" s="78"/>
      <c r="Q57" s="78"/>
    </row>
    <row r="58" spans="1:17" s="77" customFormat="1" ht="14.25" customHeight="1" x14ac:dyDescent="0.25">
      <c r="A58" s="114"/>
      <c r="B58" s="115"/>
      <c r="C58" s="113"/>
      <c r="D58" s="113"/>
      <c r="E58" s="113"/>
      <c r="F58" s="113"/>
      <c r="G58" s="113"/>
      <c r="H58" s="113"/>
      <c r="I58" s="113"/>
      <c r="J58" s="113"/>
      <c r="K58" s="113"/>
      <c r="L58" s="140"/>
      <c r="O58" s="78"/>
      <c r="P58" s="78"/>
      <c r="Q58" s="78"/>
    </row>
    <row r="59" spans="1:17" s="77" customFormat="1" ht="14.25" customHeight="1" x14ac:dyDescent="0.25">
      <c r="A59" s="114"/>
      <c r="B59" s="115"/>
      <c r="C59" s="113"/>
      <c r="D59" s="113"/>
      <c r="E59" s="113"/>
      <c r="F59" s="113"/>
      <c r="G59" s="113"/>
      <c r="H59" s="113"/>
      <c r="I59" s="113"/>
      <c r="J59" s="113"/>
      <c r="K59" s="113"/>
      <c r="L59" s="140"/>
      <c r="O59" s="78"/>
      <c r="P59" s="78"/>
      <c r="Q59" s="78"/>
    </row>
    <row r="60" spans="1:17" s="77" customFormat="1" ht="14.25" customHeight="1" x14ac:dyDescent="0.25">
      <c r="A60" s="114"/>
      <c r="B60" s="115"/>
      <c r="C60" s="113"/>
      <c r="D60" s="113"/>
      <c r="E60" s="113"/>
      <c r="F60" s="113"/>
      <c r="G60" s="113"/>
      <c r="H60" s="113"/>
      <c r="I60" s="113"/>
      <c r="J60" s="113"/>
      <c r="K60" s="113"/>
      <c r="L60" s="140"/>
      <c r="O60" s="78"/>
      <c r="P60" s="78"/>
      <c r="Q60" s="78"/>
    </row>
    <row r="61" spans="1:17" s="77" customFormat="1" ht="14.25" customHeight="1" x14ac:dyDescent="0.25">
      <c r="A61" s="114"/>
      <c r="B61" s="115"/>
      <c r="C61" s="113"/>
      <c r="D61" s="113"/>
      <c r="E61" s="113"/>
      <c r="F61" s="113"/>
      <c r="G61" s="113"/>
      <c r="H61" s="113"/>
      <c r="I61" s="113"/>
      <c r="J61" s="113"/>
      <c r="K61" s="113"/>
      <c r="L61" s="140"/>
      <c r="O61" s="78"/>
      <c r="P61" s="78"/>
      <c r="Q61" s="78"/>
    </row>
    <row r="62" spans="1:17" s="77" customFormat="1" ht="14.25" customHeight="1" x14ac:dyDescent="0.25">
      <c r="A62" s="114"/>
      <c r="B62" s="115"/>
      <c r="C62" s="113"/>
      <c r="D62" s="113"/>
      <c r="E62" s="113"/>
      <c r="F62" s="113"/>
      <c r="G62" s="113"/>
      <c r="H62" s="113"/>
      <c r="I62" s="113"/>
      <c r="J62" s="113"/>
      <c r="K62" s="113"/>
      <c r="L62" s="140"/>
      <c r="O62" s="78"/>
      <c r="P62" s="78"/>
      <c r="Q62" s="78"/>
    </row>
    <row r="63" spans="1:17" s="77" customFormat="1" ht="14.25" customHeight="1" x14ac:dyDescent="0.25">
      <c r="A63" s="114"/>
      <c r="B63" s="115"/>
      <c r="C63" s="113"/>
      <c r="D63" s="113"/>
      <c r="E63" s="113"/>
      <c r="F63" s="113"/>
      <c r="G63" s="113"/>
      <c r="H63" s="113"/>
      <c r="I63" s="113"/>
      <c r="J63" s="113"/>
      <c r="K63" s="113"/>
      <c r="L63" s="140"/>
      <c r="O63" s="78"/>
      <c r="P63" s="78"/>
      <c r="Q63" s="78"/>
    </row>
    <row r="64" spans="1:17" s="77" customFormat="1" ht="14.25" customHeight="1" x14ac:dyDescent="0.25">
      <c r="A64" s="114"/>
      <c r="B64" s="115"/>
      <c r="C64" s="113"/>
      <c r="D64" s="113"/>
      <c r="E64" s="113"/>
      <c r="F64" s="113"/>
      <c r="G64" s="113"/>
      <c r="H64" s="113"/>
      <c r="I64" s="113"/>
      <c r="J64" s="113"/>
      <c r="K64" s="113"/>
      <c r="L64" s="140"/>
      <c r="O64" s="78"/>
      <c r="P64" s="78"/>
      <c r="Q64" s="78"/>
    </row>
    <row r="65" spans="1:17" s="77" customFormat="1" ht="14.25" customHeight="1" x14ac:dyDescent="0.25">
      <c r="A65" s="114"/>
      <c r="B65" s="115"/>
      <c r="C65" s="113"/>
      <c r="D65" s="113"/>
      <c r="E65" s="113"/>
      <c r="F65" s="113"/>
      <c r="G65" s="113"/>
      <c r="H65" s="113"/>
      <c r="I65" s="113"/>
      <c r="J65" s="113"/>
      <c r="K65" s="113"/>
      <c r="L65" s="140"/>
      <c r="O65" s="78"/>
      <c r="P65" s="78"/>
      <c r="Q65" s="78"/>
    </row>
    <row r="66" spans="1:17" s="77" customFormat="1" ht="14.25" customHeight="1" x14ac:dyDescent="0.25">
      <c r="A66" s="114"/>
      <c r="B66" s="115"/>
      <c r="C66" s="113"/>
      <c r="D66" s="113"/>
      <c r="E66" s="113"/>
      <c r="F66" s="113"/>
      <c r="G66" s="113"/>
      <c r="H66" s="113"/>
      <c r="I66" s="113"/>
      <c r="J66" s="113"/>
      <c r="K66" s="113"/>
      <c r="L66" s="140"/>
      <c r="O66" s="78"/>
      <c r="P66" s="78"/>
      <c r="Q66" s="78"/>
    </row>
    <row r="67" spans="1:17" s="77" customFormat="1" ht="14.25" customHeight="1" x14ac:dyDescent="0.25">
      <c r="A67" s="114"/>
      <c r="B67" s="115"/>
      <c r="C67" s="113"/>
      <c r="D67" s="113"/>
      <c r="E67" s="113"/>
      <c r="F67" s="113"/>
      <c r="G67" s="113"/>
      <c r="H67" s="113"/>
      <c r="I67" s="113"/>
      <c r="J67" s="113"/>
      <c r="K67" s="113"/>
      <c r="L67" s="140"/>
      <c r="O67" s="78"/>
      <c r="P67" s="78"/>
      <c r="Q67" s="78"/>
    </row>
    <row r="68" spans="1:17" s="77" customFormat="1" ht="14.25" customHeight="1" x14ac:dyDescent="0.25">
      <c r="A68" s="114"/>
      <c r="B68" s="115"/>
      <c r="C68" s="113"/>
      <c r="D68" s="113"/>
      <c r="E68" s="113"/>
      <c r="F68" s="113"/>
      <c r="G68" s="113"/>
      <c r="H68" s="113"/>
      <c r="I68" s="113"/>
      <c r="J68" s="113"/>
      <c r="K68" s="113"/>
      <c r="L68" s="140"/>
      <c r="O68" s="78"/>
      <c r="P68" s="78"/>
      <c r="Q68" s="78"/>
    </row>
    <row r="69" spans="1:17" s="77" customFormat="1" ht="14.25" customHeight="1" x14ac:dyDescent="0.25">
      <c r="A69" s="114"/>
      <c r="B69" s="115"/>
      <c r="C69" s="113"/>
      <c r="D69" s="113"/>
      <c r="E69" s="113"/>
      <c r="F69" s="113"/>
      <c r="G69" s="113"/>
      <c r="H69" s="113"/>
      <c r="I69" s="113"/>
      <c r="J69" s="113"/>
      <c r="K69" s="113"/>
      <c r="L69" s="140"/>
      <c r="O69" s="78"/>
      <c r="P69" s="78"/>
      <c r="Q69" s="78"/>
    </row>
    <row r="70" spans="1:17" s="77" customFormat="1" ht="14.25" customHeight="1" x14ac:dyDescent="0.25">
      <c r="A70" s="114"/>
      <c r="B70" s="115"/>
      <c r="C70" s="113"/>
      <c r="D70" s="113"/>
      <c r="E70" s="113"/>
      <c r="F70" s="113"/>
      <c r="G70" s="113"/>
      <c r="H70" s="113"/>
      <c r="I70" s="113"/>
      <c r="J70" s="113"/>
      <c r="K70" s="113"/>
      <c r="L70" s="140"/>
      <c r="O70" s="78"/>
      <c r="P70" s="78"/>
      <c r="Q70" s="78"/>
    </row>
    <row r="71" spans="1:17" s="77" customFormat="1" ht="14.25" customHeight="1" x14ac:dyDescent="0.25">
      <c r="A71" s="114"/>
      <c r="B71" s="115"/>
      <c r="C71" s="113"/>
      <c r="D71" s="113"/>
      <c r="E71" s="113"/>
      <c r="F71" s="113"/>
      <c r="G71" s="113"/>
      <c r="H71" s="113"/>
      <c r="I71" s="113"/>
      <c r="J71" s="113"/>
      <c r="K71" s="113"/>
      <c r="L71" s="140"/>
      <c r="O71" s="78"/>
      <c r="P71" s="78"/>
      <c r="Q71" s="78"/>
    </row>
    <row r="72" spans="1:17" s="77" customFormat="1" ht="14.25" customHeight="1" x14ac:dyDescent="0.25">
      <c r="A72" s="114"/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40"/>
      <c r="O72" s="78"/>
      <c r="P72" s="78"/>
      <c r="Q72" s="78"/>
    </row>
    <row r="73" spans="1:17" s="77" customFormat="1" ht="14.25" customHeight="1" x14ac:dyDescent="0.25">
      <c r="A73" s="114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40"/>
      <c r="O73" s="78"/>
      <c r="P73" s="78"/>
      <c r="Q73" s="78"/>
    </row>
    <row r="74" spans="1:17" s="77" customFormat="1" ht="14.25" customHeight="1" x14ac:dyDescent="0.25">
      <c r="A74" s="114"/>
      <c r="B74" s="115"/>
      <c r="C74" s="113"/>
      <c r="D74" s="113"/>
      <c r="E74" s="113"/>
      <c r="F74" s="113"/>
      <c r="G74" s="113"/>
      <c r="H74" s="113"/>
      <c r="I74" s="113"/>
      <c r="J74" s="113"/>
      <c r="K74" s="113"/>
      <c r="L74" s="140"/>
      <c r="O74" s="78"/>
      <c r="P74" s="78"/>
      <c r="Q74" s="78"/>
    </row>
    <row r="75" spans="1:17" s="77" customFormat="1" ht="14.25" customHeight="1" x14ac:dyDescent="0.25">
      <c r="A75" s="114"/>
      <c r="B75" s="115"/>
      <c r="C75" s="113"/>
      <c r="D75" s="113"/>
      <c r="E75" s="113"/>
      <c r="F75" s="113"/>
      <c r="G75" s="113"/>
      <c r="H75" s="113"/>
      <c r="I75" s="113"/>
      <c r="J75" s="113"/>
      <c r="K75" s="113"/>
      <c r="L75" s="140"/>
      <c r="O75" s="78"/>
      <c r="P75" s="78"/>
      <c r="Q75" s="78"/>
    </row>
    <row r="76" spans="1:17" s="77" customFormat="1" ht="14.25" customHeight="1" x14ac:dyDescent="0.25">
      <c r="A76" s="114"/>
      <c r="B76" s="115"/>
      <c r="C76" s="113"/>
      <c r="D76" s="113"/>
      <c r="E76" s="113"/>
      <c r="F76" s="113"/>
      <c r="G76" s="113"/>
      <c r="H76" s="113"/>
      <c r="I76" s="113"/>
      <c r="J76" s="113"/>
      <c r="K76" s="113"/>
      <c r="L76" s="140"/>
      <c r="O76" s="78"/>
      <c r="P76" s="78"/>
      <c r="Q76" s="78"/>
    </row>
    <row r="77" spans="1:17" s="77" customFormat="1" ht="14.25" customHeight="1" x14ac:dyDescent="0.25">
      <c r="A77" s="114"/>
      <c r="B77" s="115"/>
      <c r="C77" s="113"/>
      <c r="D77" s="113"/>
      <c r="E77" s="113"/>
      <c r="F77" s="113"/>
      <c r="G77" s="113"/>
      <c r="H77" s="113"/>
      <c r="I77" s="113"/>
      <c r="J77" s="113"/>
      <c r="K77" s="113"/>
      <c r="L77" s="140"/>
      <c r="O77" s="78"/>
      <c r="P77" s="78"/>
      <c r="Q77" s="78"/>
    </row>
    <row r="78" spans="1:17" s="77" customFormat="1" ht="14.25" customHeight="1" x14ac:dyDescent="0.25">
      <c r="A78" s="114"/>
      <c r="B78" s="115"/>
      <c r="C78" s="113"/>
      <c r="D78" s="113"/>
      <c r="E78" s="113"/>
      <c r="F78" s="113"/>
      <c r="G78" s="113"/>
      <c r="H78" s="113"/>
      <c r="I78" s="113"/>
      <c r="J78" s="113"/>
      <c r="K78" s="113"/>
      <c r="L78" s="140"/>
      <c r="O78" s="78"/>
      <c r="P78" s="78"/>
      <c r="Q78" s="78"/>
    </row>
    <row r="79" spans="1:17" s="77" customFormat="1" ht="14.25" customHeight="1" x14ac:dyDescent="0.25">
      <c r="A79" s="114"/>
      <c r="B79" s="115"/>
      <c r="C79" s="113"/>
      <c r="D79" s="113"/>
      <c r="E79" s="113"/>
      <c r="F79" s="113"/>
      <c r="G79" s="113"/>
      <c r="H79" s="113"/>
      <c r="I79" s="113"/>
      <c r="J79" s="113"/>
      <c r="K79" s="113"/>
      <c r="L79" s="140"/>
      <c r="O79" s="78"/>
      <c r="P79" s="78"/>
      <c r="Q79" s="78"/>
    </row>
    <row r="80" spans="1:17" s="77" customFormat="1" ht="14.25" customHeight="1" x14ac:dyDescent="0.25">
      <c r="A80" s="114"/>
      <c r="B80" s="115"/>
      <c r="C80" s="113"/>
      <c r="D80" s="113"/>
      <c r="E80" s="113"/>
      <c r="F80" s="113"/>
      <c r="G80" s="113"/>
      <c r="H80" s="113"/>
      <c r="I80" s="113"/>
      <c r="J80" s="113"/>
      <c r="K80" s="113"/>
      <c r="L80" s="140"/>
      <c r="O80" s="78"/>
      <c r="P80" s="78"/>
      <c r="Q80" s="78"/>
    </row>
    <row r="81" spans="1:17" s="77" customFormat="1" ht="14.25" customHeight="1" x14ac:dyDescent="0.25">
      <c r="A81" s="114"/>
      <c r="B81" s="115"/>
      <c r="C81" s="113"/>
      <c r="D81" s="113"/>
      <c r="E81" s="113"/>
      <c r="F81" s="113"/>
      <c r="G81" s="113"/>
      <c r="H81" s="113"/>
      <c r="I81" s="113"/>
      <c r="J81" s="113"/>
      <c r="K81" s="113"/>
      <c r="L81" s="140"/>
      <c r="O81" s="78"/>
      <c r="P81" s="78"/>
      <c r="Q81" s="78"/>
    </row>
    <row r="82" spans="1:17" s="77" customFormat="1" ht="14.25" customHeight="1" x14ac:dyDescent="0.25">
      <c r="A82" s="114"/>
      <c r="B82" s="115"/>
      <c r="C82" s="113"/>
      <c r="D82" s="113"/>
      <c r="E82" s="113"/>
      <c r="F82" s="113"/>
      <c r="G82" s="113"/>
      <c r="H82" s="113"/>
      <c r="I82" s="113"/>
      <c r="J82" s="113"/>
      <c r="K82" s="113"/>
      <c r="L82" s="140"/>
      <c r="O82" s="78"/>
      <c r="P82" s="78"/>
      <c r="Q82" s="78"/>
    </row>
    <row r="83" spans="1:17" s="77" customFormat="1" ht="14.25" customHeight="1" x14ac:dyDescent="0.25">
      <c r="A83" s="114"/>
      <c r="B83" s="115"/>
      <c r="C83" s="113"/>
      <c r="D83" s="113"/>
      <c r="E83" s="113"/>
      <c r="F83" s="113"/>
      <c r="G83" s="113"/>
      <c r="H83" s="113"/>
      <c r="I83" s="113"/>
      <c r="J83" s="113"/>
      <c r="K83" s="113"/>
      <c r="L83" s="140"/>
      <c r="O83" s="78"/>
      <c r="P83" s="78"/>
      <c r="Q83" s="78"/>
    </row>
    <row r="84" spans="1:17" s="77" customFormat="1" ht="14.25" customHeight="1" x14ac:dyDescent="0.25">
      <c r="A84" s="114"/>
      <c r="B84" s="115"/>
      <c r="C84" s="113"/>
      <c r="D84" s="113"/>
      <c r="E84" s="113"/>
      <c r="F84" s="113"/>
      <c r="G84" s="113"/>
      <c r="H84" s="113"/>
      <c r="I84" s="113"/>
      <c r="J84" s="113"/>
      <c r="K84" s="113"/>
      <c r="L84" s="140"/>
      <c r="O84" s="78"/>
      <c r="P84" s="78"/>
      <c r="Q84" s="78"/>
    </row>
    <row r="85" spans="1:17" s="77" customFormat="1" ht="14.25" customHeight="1" x14ac:dyDescent="0.25">
      <c r="A85" s="114"/>
      <c r="B85" s="115"/>
      <c r="C85" s="113"/>
      <c r="D85" s="113"/>
      <c r="E85" s="113"/>
      <c r="F85" s="113"/>
      <c r="G85" s="113"/>
      <c r="H85" s="113"/>
      <c r="I85" s="113"/>
      <c r="J85" s="113"/>
      <c r="K85" s="113"/>
      <c r="L85" s="140"/>
      <c r="O85" s="78"/>
      <c r="P85" s="78"/>
      <c r="Q85" s="78"/>
    </row>
    <row r="86" spans="1:17" s="77" customFormat="1" ht="14.25" customHeight="1" x14ac:dyDescent="0.25">
      <c r="A86" s="114"/>
      <c r="B86" s="115"/>
      <c r="C86" s="113"/>
      <c r="D86" s="113"/>
      <c r="E86" s="113"/>
      <c r="F86" s="113"/>
      <c r="G86" s="113"/>
      <c r="H86" s="113"/>
      <c r="I86" s="113"/>
      <c r="J86" s="113"/>
      <c r="K86" s="113"/>
      <c r="L86" s="140"/>
      <c r="O86" s="78"/>
      <c r="P86" s="78"/>
      <c r="Q86" s="78"/>
    </row>
    <row r="87" spans="1:17" s="77" customFormat="1" ht="14.25" customHeight="1" x14ac:dyDescent="0.25">
      <c r="A87" s="114"/>
      <c r="B87" s="115"/>
      <c r="C87" s="113"/>
      <c r="D87" s="113"/>
      <c r="E87" s="113"/>
      <c r="F87" s="113"/>
      <c r="G87" s="113"/>
      <c r="H87" s="113"/>
      <c r="I87" s="113"/>
      <c r="J87" s="113"/>
      <c r="K87" s="113"/>
      <c r="L87" s="140"/>
      <c r="O87" s="78"/>
      <c r="P87" s="78"/>
      <c r="Q87" s="78"/>
    </row>
    <row r="88" spans="1:17" s="77" customFormat="1" ht="14.25" customHeight="1" x14ac:dyDescent="0.25">
      <c r="A88" s="114"/>
      <c r="B88" s="115"/>
      <c r="C88" s="113"/>
      <c r="D88" s="113"/>
      <c r="E88" s="113"/>
      <c r="F88" s="113"/>
      <c r="G88" s="113"/>
      <c r="H88" s="113"/>
      <c r="I88" s="113"/>
      <c r="J88" s="113"/>
      <c r="K88" s="113"/>
      <c r="L88" s="140"/>
      <c r="O88" s="78"/>
      <c r="P88" s="78"/>
      <c r="Q88" s="78"/>
    </row>
    <row r="89" spans="1:17" s="77" customFormat="1" ht="14.25" customHeight="1" x14ac:dyDescent="0.25">
      <c r="A89" s="114"/>
      <c r="B89" s="115"/>
      <c r="C89" s="113"/>
      <c r="D89" s="113"/>
      <c r="E89" s="113"/>
      <c r="F89" s="113"/>
      <c r="G89" s="113"/>
      <c r="H89" s="113"/>
      <c r="I89" s="113"/>
      <c r="J89" s="113"/>
      <c r="K89" s="113"/>
      <c r="L89" s="140"/>
      <c r="O89" s="78"/>
      <c r="P89" s="78"/>
      <c r="Q89" s="78"/>
    </row>
    <row r="90" spans="1:17" s="77" customFormat="1" ht="14.25" customHeight="1" x14ac:dyDescent="0.25">
      <c r="A90" s="114"/>
      <c r="B90" s="115"/>
      <c r="C90" s="113"/>
      <c r="D90" s="113"/>
      <c r="E90" s="113"/>
      <c r="F90" s="113"/>
      <c r="G90" s="113"/>
      <c r="H90" s="113"/>
      <c r="I90" s="113"/>
      <c r="J90" s="113"/>
      <c r="K90" s="113"/>
      <c r="L90" s="140"/>
      <c r="O90" s="78"/>
      <c r="P90" s="78"/>
      <c r="Q90" s="78"/>
    </row>
    <row r="91" spans="1:17" s="77" customFormat="1" ht="14.25" customHeight="1" x14ac:dyDescent="0.25">
      <c r="A91" s="114"/>
      <c r="B91" s="115"/>
      <c r="C91" s="113"/>
      <c r="D91" s="113"/>
      <c r="E91" s="113"/>
      <c r="F91" s="113"/>
      <c r="G91" s="113"/>
      <c r="H91" s="113"/>
      <c r="I91" s="113"/>
      <c r="J91" s="113"/>
      <c r="K91" s="113"/>
      <c r="L91" s="140"/>
      <c r="O91" s="78"/>
      <c r="P91" s="78"/>
      <c r="Q91" s="78"/>
    </row>
    <row r="92" spans="1:17" s="77" customFormat="1" ht="14.25" customHeight="1" x14ac:dyDescent="0.25">
      <c r="A92" s="114"/>
      <c r="B92" s="115"/>
      <c r="C92" s="113"/>
      <c r="D92" s="113"/>
      <c r="E92" s="113"/>
      <c r="F92" s="113"/>
      <c r="G92" s="113"/>
      <c r="H92" s="113"/>
      <c r="I92" s="113"/>
      <c r="J92" s="113"/>
      <c r="K92" s="113"/>
      <c r="L92" s="140"/>
      <c r="O92" s="78"/>
      <c r="P92" s="78"/>
      <c r="Q92" s="78"/>
    </row>
    <row r="93" spans="1:17" s="77" customFormat="1" ht="14.25" customHeight="1" x14ac:dyDescent="0.25">
      <c r="A93" s="114"/>
      <c r="B93" s="115"/>
      <c r="C93" s="113"/>
      <c r="D93" s="113"/>
      <c r="E93" s="113"/>
      <c r="F93" s="113"/>
      <c r="G93" s="113"/>
      <c r="H93" s="113"/>
      <c r="I93" s="113"/>
      <c r="J93" s="113"/>
      <c r="K93" s="113"/>
      <c r="L93" s="140"/>
      <c r="O93" s="78"/>
      <c r="P93" s="78"/>
      <c r="Q93" s="78"/>
    </row>
    <row r="94" spans="1:17" s="77" customFormat="1" ht="14.25" customHeight="1" x14ac:dyDescent="0.25">
      <c r="A94" s="114"/>
      <c r="B94" s="115"/>
      <c r="C94" s="113"/>
      <c r="D94" s="113"/>
      <c r="E94" s="113"/>
      <c r="F94" s="113"/>
      <c r="G94" s="113"/>
      <c r="H94" s="113"/>
      <c r="I94" s="113"/>
      <c r="J94" s="113"/>
      <c r="K94" s="113"/>
      <c r="L94" s="140"/>
      <c r="O94" s="78"/>
      <c r="P94" s="78"/>
      <c r="Q94" s="78"/>
    </row>
    <row r="95" spans="1:17" s="77" customFormat="1" ht="14.25" customHeight="1" x14ac:dyDescent="0.25">
      <c r="A95" s="114"/>
      <c r="B95" s="115"/>
      <c r="C95" s="113"/>
      <c r="D95" s="113"/>
      <c r="E95" s="113"/>
      <c r="F95" s="113"/>
      <c r="G95" s="113"/>
      <c r="H95" s="113"/>
      <c r="I95" s="113"/>
      <c r="J95" s="113"/>
      <c r="K95" s="113"/>
      <c r="L95" s="140"/>
      <c r="O95" s="78"/>
      <c r="P95" s="78"/>
      <c r="Q95" s="78"/>
    </row>
    <row r="96" spans="1:17" s="77" customFormat="1" ht="14.25" customHeight="1" x14ac:dyDescent="0.25">
      <c r="A96" s="114"/>
      <c r="B96" s="115"/>
      <c r="C96" s="113"/>
      <c r="D96" s="113"/>
      <c r="E96" s="113"/>
      <c r="F96" s="113"/>
      <c r="G96" s="113"/>
      <c r="H96" s="113"/>
      <c r="I96" s="113"/>
      <c r="J96" s="113"/>
      <c r="K96" s="113"/>
      <c r="L96" s="140"/>
      <c r="O96" s="78"/>
      <c r="P96" s="78"/>
      <c r="Q96" s="78"/>
    </row>
    <row r="97" spans="1:17" s="77" customFormat="1" ht="14.25" customHeight="1" x14ac:dyDescent="0.25">
      <c r="A97" s="114"/>
      <c r="B97" s="115"/>
      <c r="C97" s="113"/>
      <c r="D97" s="113"/>
      <c r="E97" s="113"/>
      <c r="F97" s="113"/>
      <c r="G97" s="113"/>
      <c r="H97" s="113"/>
      <c r="I97" s="113"/>
      <c r="J97" s="113"/>
      <c r="K97" s="113"/>
      <c r="L97" s="140"/>
      <c r="O97" s="78"/>
      <c r="P97" s="78"/>
      <c r="Q97" s="78"/>
    </row>
    <row r="98" spans="1:17" s="77" customFormat="1" ht="14.25" customHeight="1" x14ac:dyDescent="0.25">
      <c r="A98" s="114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40"/>
      <c r="O98" s="78"/>
      <c r="P98" s="78"/>
      <c r="Q98" s="78"/>
    </row>
    <row r="99" spans="1:17" s="77" customFormat="1" ht="14.25" customHeight="1" x14ac:dyDescent="0.25">
      <c r="A99" s="114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40"/>
      <c r="O99" s="78"/>
      <c r="P99" s="78"/>
      <c r="Q99" s="78"/>
    </row>
    <row r="100" spans="1:17" s="77" customFormat="1" ht="14.25" customHeight="1" x14ac:dyDescent="0.25">
      <c r="A100" s="114"/>
      <c r="B100" s="115"/>
      <c r="C100" s="113"/>
      <c r="D100" s="113"/>
      <c r="E100" s="113"/>
      <c r="F100" s="113"/>
      <c r="G100" s="113"/>
      <c r="H100" s="113"/>
      <c r="I100" s="113"/>
      <c r="J100" s="113"/>
      <c r="K100" s="113"/>
      <c r="L100" s="140"/>
      <c r="O100" s="78"/>
      <c r="P100" s="78"/>
      <c r="Q100" s="78"/>
    </row>
    <row r="101" spans="1:17" s="77" customFormat="1" ht="14.25" customHeight="1" x14ac:dyDescent="0.25">
      <c r="A101" s="114"/>
      <c r="B101" s="115"/>
      <c r="C101" s="113"/>
      <c r="D101" s="113"/>
      <c r="E101" s="113"/>
      <c r="F101" s="113"/>
      <c r="G101" s="113"/>
      <c r="H101" s="113"/>
      <c r="I101" s="113"/>
      <c r="J101" s="113"/>
      <c r="K101" s="113"/>
      <c r="L101" s="140"/>
      <c r="O101" s="78"/>
      <c r="P101" s="78"/>
      <c r="Q101" s="78"/>
    </row>
    <row r="102" spans="1:17" s="77" customFormat="1" ht="14.25" customHeight="1" x14ac:dyDescent="0.25">
      <c r="A102" s="114"/>
      <c r="B102" s="115"/>
      <c r="C102" s="113"/>
      <c r="D102" s="113"/>
      <c r="E102" s="113"/>
      <c r="F102" s="113"/>
      <c r="G102" s="113"/>
      <c r="H102" s="113"/>
      <c r="I102" s="113"/>
      <c r="J102" s="113"/>
      <c r="K102" s="113"/>
      <c r="L102" s="140"/>
      <c r="O102" s="78"/>
      <c r="P102" s="78"/>
      <c r="Q102" s="78"/>
    </row>
    <row r="103" spans="1:17" s="77" customFormat="1" ht="14.25" customHeight="1" x14ac:dyDescent="0.25">
      <c r="A103" s="114"/>
      <c r="B103" s="115"/>
      <c r="C103" s="113"/>
      <c r="D103" s="113"/>
      <c r="E103" s="113"/>
      <c r="F103" s="113"/>
      <c r="G103" s="113"/>
      <c r="H103" s="113"/>
      <c r="I103" s="113"/>
      <c r="J103" s="113"/>
      <c r="K103" s="113"/>
      <c r="L103" s="140"/>
      <c r="O103" s="78"/>
      <c r="P103" s="78"/>
      <c r="Q103" s="78"/>
    </row>
    <row r="104" spans="1:17" s="77" customFormat="1" ht="14.25" customHeight="1" x14ac:dyDescent="0.25">
      <c r="A104" s="114"/>
      <c r="B104" s="1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40"/>
      <c r="O104" s="78"/>
      <c r="P104" s="78"/>
      <c r="Q104" s="78"/>
    </row>
    <row r="105" spans="1:17" s="77" customFormat="1" ht="14.25" customHeight="1" x14ac:dyDescent="0.25">
      <c r="A105" s="114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40"/>
      <c r="O105" s="78"/>
      <c r="P105" s="78"/>
      <c r="Q105" s="78"/>
    </row>
    <row r="106" spans="1:17" s="77" customFormat="1" ht="14.25" customHeight="1" x14ac:dyDescent="0.25">
      <c r="A106" s="114"/>
      <c r="B106" s="115"/>
      <c r="C106" s="113"/>
      <c r="D106" s="113"/>
      <c r="E106" s="113"/>
      <c r="F106" s="113"/>
      <c r="G106" s="113"/>
      <c r="H106" s="113"/>
      <c r="I106" s="113"/>
      <c r="J106" s="113"/>
      <c r="K106" s="113"/>
      <c r="L106" s="140"/>
      <c r="O106" s="78"/>
      <c r="P106" s="78"/>
      <c r="Q106" s="78"/>
    </row>
    <row r="107" spans="1:17" s="77" customFormat="1" ht="14.25" customHeight="1" x14ac:dyDescent="0.25">
      <c r="A107" s="114"/>
      <c r="B107" s="115"/>
      <c r="C107" s="113"/>
      <c r="D107" s="113"/>
      <c r="E107" s="113"/>
      <c r="F107" s="113"/>
      <c r="G107" s="113"/>
      <c r="H107" s="113"/>
      <c r="I107" s="113"/>
      <c r="J107" s="113"/>
      <c r="K107" s="113"/>
      <c r="L107" s="140"/>
      <c r="O107" s="78"/>
      <c r="P107" s="78"/>
      <c r="Q107" s="78"/>
    </row>
    <row r="108" spans="1:17" s="77" customFormat="1" ht="14.25" customHeight="1" x14ac:dyDescent="0.25">
      <c r="A108" s="114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40"/>
      <c r="O108" s="78"/>
      <c r="P108" s="78"/>
      <c r="Q108" s="78"/>
    </row>
    <row r="109" spans="1:17" s="77" customFormat="1" ht="14.25" customHeight="1" x14ac:dyDescent="0.25">
      <c r="A109" s="114"/>
      <c r="B109" s="115"/>
      <c r="C109" s="113"/>
      <c r="D109" s="113"/>
      <c r="E109" s="113"/>
      <c r="F109" s="113"/>
      <c r="G109" s="113"/>
      <c r="H109" s="113"/>
      <c r="I109" s="113"/>
      <c r="J109" s="113"/>
      <c r="K109" s="113"/>
      <c r="L109" s="140"/>
      <c r="O109" s="78"/>
      <c r="P109" s="78"/>
      <c r="Q109" s="78"/>
    </row>
    <row r="110" spans="1:17" s="77" customFormat="1" ht="14.25" customHeight="1" x14ac:dyDescent="0.25">
      <c r="A110" s="114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40"/>
      <c r="O110" s="78"/>
      <c r="P110" s="78"/>
      <c r="Q110" s="78"/>
    </row>
    <row r="111" spans="1:17" s="77" customFormat="1" ht="14.25" customHeight="1" x14ac:dyDescent="0.25">
      <c r="A111" s="114"/>
      <c r="B111" s="115"/>
      <c r="C111" s="113"/>
      <c r="D111" s="113"/>
      <c r="E111" s="113"/>
      <c r="F111" s="113"/>
      <c r="G111" s="113"/>
      <c r="H111" s="113"/>
      <c r="I111" s="113"/>
      <c r="J111" s="113"/>
      <c r="K111" s="113"/>
      <c r="L111" s="140"/>
      <c r="O111" s="78"/>
      <c r="P111" s="78"/>
      <c r="Q111" s="78"/>
    </row>
    <row r="112" spans="1:17" s="77" customFormat="1" ht="14.25" customHeight="1" x14ac:dyDescent="0.25">
      <c r="A112" s="114"/>
      <c r="B112" s="115"/>
      <c r="C112" s="113"/>
      <c r="D112" s="113"/>
      <c r="E112" s="113"/>
      <c r="F112" s="113"/>
      <c r="G112" s="113"/>
      <c r="H112" s="113"/>
      <c r="I112" s="113"/>
      <c r="J112" s="113"/>
      <c r="K112" s="113"/>
      <c r="L112" s="140"/>
      <c r="O112" s="78"/>
      <c r="P112" s="78"/>
      <c r="Q112" s="78"/>
    </row>
    <row r="113" spans="1:17" s="77" customFormat="1" ht="14.25" customHeight="1" x14ac:dyDescent="0.25">
      <c r="A113" s="114"/>
      <c r="B113" s="115"/>
      <c r="C113" s="113"/>
      <c r="D113" s="113"/>
      <c r="E113" s="113"/>
      <c r="F113" s="113"/>
      <c r="G113" s="113"/>
      <c r="H113" s="113"/>
      <c r="I113" s="113"/>
      <c r="J113" s="113"/>
      <c r="K113" s="113"/>
      <c r="L113" s="140"/>
      <c r="O113" s="78"/>
      <c r="P113" s="78"/>
      <c r="Q113" s="78"/>
    </row>
    <row r="114" spans="1:17" s="77" customFormat="1" ht="14.25" customHeight="1" x14ac:dyDescent="0.25">
      <c r="A114" s="114"/>
      <c r="B114" s="115"/>
      <c r="C114" s="113"/>
      <c r="D114" s="113"/>
      <c r="E114" s="113"/>
      <c r="F114" s="113"/>
      <c r="G114" s="113"/>
      <c r="H114" s="113"/>
      <c r="I114" s="113"/>
      <c r="J114" s="113"/>
      <c r="K114" s="113"/>
      <c r="L114" s="140"/>
      <c r="O114" s="78"/>
      <c r="P114" s="78"/>
      <c r="Q114" s="78"/>
    </row>
    <row r="115" spans="1:17" s="77" customFormat="1" ht="14.25" customHeight="1" x14ac:dyDescent="0.25">
      <c r="A115" s="114"/>
      <c r="B115" s="115"/>
      <c r="C115" s="113"/>
      <c r="D115" s="113"/>
      <c r="E115" s="113"/>
      <c r="F115" s="113"/>
      <c r="G115" s="113"/>
      <c r="H115" s="113"/>
      <c r="I115" s="113"/>
      <c r="J115" s="113"/>
      <c r="K115" s="113"/>
      <c r="L115" s="140"/>
      <c r="O115" s="78"/>
      <c r="P115" s="78"/>
      <c r="Q115" s="78"/>
    </row>
    <row r="116" spans="1:17" s="77" customFormat="1" ht="14.25" customHeight="1" x14ac:dyDescent="0.25">
      <c r="A116" s="114"/>
      <c r="B116" s="115"/>
      <c r="C116" s="113"/>
      <c r="D116" s="113"/>
      <c r="E116" s="113"/>
      <c r="F116" s="113"/>
      <c r="G116" s="113"/>
      <c r="H116" s="113"/>
      <c r="I116" s="113"/>
      <c r="J116" s="113"/>
      <c r="K116" s="113"/>
      <c r="L116" s="140"/>
      <c r="O116" s="78"/>
      <c r="P116" s="78"/>
      <c r="Q116" s="78"/>
    </row>
    <row r="117" spans="1:17" s="77" customFormat="1" ht="14.25" customHeight="1" x14ac:dyDescent="0.25">
      <c r="A117" s="114"/>
      <c r="B117" s="115"/>
      <c r="C117" s="113"/>
      <c r="D117" s="113"/>
      <c r="E117" s="113"/>
      <c r="F117" s="113"/>
      <c r="G117" s="113"/>
      <c r="H117" s="113"/>
      <c r="I117" s="113"/>
      <c r="J117" s="113"/>
      <c r="K117" s="113"/>
      <c r="L117" s="140"/>
      <c r="O117" s="78"/>
      <c r="P117" s="78"/>
      <c r="Q117" s="78"/>
    </row>
    <row r="118" spans="1:17" s="77" customFormat="1" ht="14.25" customHeight="1" x14ac:dyDescent="0.25">
      <c r="A118" s="114"/>
      <c r="B118" s="115"/>
      <c r="C118" s="113"/>
      <c r="D118" s="113"/>
      <c r="E118" s="113"/>
      <c r="F118" s="113"/>
      <c r="G118" s="113"/>
      <c r="H118" s="113"/>
      <c r="I118" s="113"/>
      <c r="J118" s="113"/>
      <c r="K118" s="113"/>
      <c r="L118" s="140"/>
      <c r="O118" s="78"/>
      <c r="P118" s="78"/>
      <c r="Q118" s="78"/>
    </row>
    <row r="119" spans="1:17" s="77" customFormat="1" ht="14.25" customHeight="1" x14ac:dyDescent="0.25">
      <c r="A119" s="114"/>
      <c r="B119" s="115"/>
      <c r="C119" s="113"/>
      <c r="D119" s="113"/>
      <c r="E119" s="113"/>
      <c r="F119" s="113"/>
      <c r="G119" s="113"/>
      <c r="H119" s="113"/>
      <c r="I119" s="113"/>
      <c r="J119" s="113"/>
      <c r="K119" s="113"/>
      <c r="L119" s="140"/>
      <c r="O119" s="78"/>
      <c r="P119" s="78"/>
      <c r="Q119" s="78"/>
    </row>
    <row r="120" spans="1:17" s="77" customFormat="1" ht="14.25" customHeight="1" x14ac:dyDescent="0.25">
      <c r="A120" s="114"/>
      <c r="B120" s="115"/>
      <c r="C120" s="113"/>
      <c r="D120" s="113"/>
      <c r="E120" s="113"/>
      <c r="F120" s="113"/>
      <c r="G120" s="113"/>
      <c r="H120" s="113"/>
      <c r="I120" s="113"/>
      <c r="J120" s="113"/>
      <c r="K120" s="113"/>
      <c r="L120" s="140"/>
      <c r="O120" s="78"/>
      <c r="P120" s="78"/>
      <c r="Q120" s="78"/>
    </row>
    <row r="121" spans="1:17" s="77" customFormat="1" ht="14.25" customHeight="1" x14ac:dyDescent="0.25">
      <c r="A121" s="114"/>
      <c r="B121" s="115"/>
      <c r="C121" s="113"/>
      <c r="D121" s="113"/>
      <c r="E121" s="113"/>
      <c r="F121" s="113"/>
      <c r="G121" s="113"/>
      <c r="H121" s="113"/>
      <c r="I121" s="113"/>
      <c r="J121" s="113"/>
      <c r="K121" s="113"/>
      <c r="L121" s="140"/>
      <c r="O121" s="78"/>
      <c r="P121" s="78"/>
      <c r="Q121" s="78"/>
    </row>
    <row r="122" spans="1:17" s="77" customFormat="1" ht="14.25" customHeight="1" x14ac:dyDescent="0.25">
      <c r="A122" s="114"/>
      <c r="B122" s="115"/>
      <c r="C122" s="113"/>
      <c r="D122" s="113"/>
      <c r="E122" s="113"/>
      <c r="F122" s="113"/>
      <c r="G122" s="113"/>
      <c r="H122" s="113"/>
      <c r="I122" s="113"/>
      <c r="J122" s="113"/>
      <c r="K122" s="113"/>
      <c r="L122" s="140"/>
      <c r="O122" s="78"/>
      <c r="P122" s="78"/>
      <c r="Q122" s="78"/>
    </row>
    <row r="123" spans="1:17" s="77" customFormat="1" ht="14.25" customHeight="1" x14ac:dyDescent="0.25">
      <c r="A123" s="114"/>
      <c r="B123" s="115"/>
      <c r="C123" s="113"/>
      <c r="D123" s="113"/>
      <c r="E123" s="113"/>
      <c r="F123" s="113"/>
      <c r="G123" s="113"/>
      <c r="H123" s="113"/>
      <c r="I123" s="113"/>
      <c r="J123" s="113"/>
      <c r="K123" s="113"/>
      <c r="L123" s="140"/>
      <c r="O123" s="78"/>
      <c r="P123" s="78"/>
      <c r="Q123" s="78"/>
    </row>
    <row r="124" spans="1:17" s="77" customFormat="1" ht="14.25" customHeight="1" x14ac:dyDescent="0.25">
      <c r="A124" s="114"/>
      <c r="B124" s="115"/>
      <c r="C124" s="113"/>
      <c r="D124" s="113"/>
      <c r="E124" s="113"/>
      <c r="F124" s="113"/>
      <c r="G124" s="113"/>
      <c r="H124" s="113"/>
      <c r="I124" s="113"/>
      <c r="J124" s="113"/>
      <c r="K124" s="113"/>
      <c r="L124" s="140"/>
      <c r="O124" s="78"/>
      <c r="P124" s="78"/>
      <c r="Q124" s="78"/>
    </row>
    <row r="125" spans="1:17" s="77" customFormat="1" ht="14.25" customHeight="1" x14ac:dyDescent="0.25">
      <c r="A125" s="114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40"/>
      <c r="O125" s="78"/>
      <c r="P125" s="78"/>
      <c r="Q125" s="78"/>
    </row>
    <row r="126" spans="1:17" s="77" customFormat="1" ht="14.25" customHeight="1" x14ac:dyDescent="0.25">
      <c r="A126" s="114"/>
      <c r="B126" s="115"/>
      <c r="C126" s="113"/>
      <c r="D126" s="113"/>
      <c r="E126" s="113"/>
      <c r="F126" s="113"/>
      <c r="G126" s="113"/>
      <c r="H126" s="113"/>
      <c r="I126" s="113"/>
      <c r="J126" s="113"/>
      <c r="K126" s="113"/>
      <c r="L126" s="140"/>
      <c r="O126" s="78"/>
      <c r="P126" s="78"/>
      <c r="Q126" s="78"/>
    </row>
    <row r="127" spans="1:17" s="77" customFormat="1" ht="14.25" customHeight="1" x14ac:dyDescent="0.25">
      <c r="A127" s="114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40"/>
      <c r="O127" s="78"/>
      <c r="P127" s="78"/>
      <c r="Q127" s="78"/>
    </row>
    <row r="128" spans="1:17" s="77" customFormat="1" ht="14.25" customHeight="1" x14ac:dyDescent="0.25">
      <c r="A128" s="114"/>
      <c r="B128" s="115"/>
      <c r="C128" s="113"/>
      <c r="D128" s="113"/>
      <c r="E128" s="113"/>
      <c r="F128" s="113"/>
      <c r="G128" s="113"/>
      <c r="H128" s="113"/>
      <c r="I128" s="113"/>
      <c r="J128" s="113"/>
      <c r="K128" s="113"/>
      <c r="L128" s="140"/>
      <c r="O128" s="78"/>
      <c r="P128" s="78"/>
      <c r="Q128" s="78"/>
    </row>
    <row r="129" spans="1:17" s="77" customFormat="1" ht="14.25" customHeight="1" x14ac:dyDescent="0.25">
      <c r="A129" s="114"/>
      <c r="B129" s="115"/>
      <c r="C129" s="113"/>
      <c r="D129" s="113"/>
      <c r="E129" s="113"/>
      <c r="F129" s="113"/>
      <c r="G129" s="113"/>
      <c r="H129" s="113"/>
      <c r="I129" s="113"/>
      <c r="J129" s="113"/>
      <c r="K129" s="113"/>
      <c r="L129" s="140"/>
      <c r="O129" s="78"/>
      <c r="P129" s="78"/>
      <c r="Q129" s="78"/>
    </row>
    <row r="130" spans="1:17" s="77" customFormat="1" ht="14.25" customHeight="1" x14ac:dyDescent="0.25">
      <c r="A130" s="114"/>
      <c r="B130" s="115"/>
      <c r="C130" s="113"/>
      <c r="D130" s="113"/>
      <c r="E130" s="113"/>
      <c r="F130" s="113"/>
      <c r="G130" s="113"/>
      <c r="H130" s="113"/>
      <c r="I130" s="113"/>
      <c r="J130" s="113"/>
      <c r="K130" s="113"/>
      <c r="L130" s="140"/>
      <c r="O130" s="78"/>
      <c r="P130" s="78"/>
      <c r="Q130" s="78"/>
    </row>
    <row r="131" spans="1:17" s="77" customFormat="1" ht="14.25" customHeight="1" x14ac:dyDescent="0.25">
      <c r="A131" s="114"/>
      <c r="B131" s="115"/>
      <c r="C131" s="113"/>
      <c r="D131" s="113"/>
      <c r="E131" s="113"/>
      <c r="F131" s="113"/>
      <c r="G131" s="113"/>
      <c r="H131" s="113"/>
      <c r="I131" s="113"/>
      <c r="J131" s="113"/>
      <c r="K131" s="113"/>
      <c r="L131" s="140"/>
      <c r="O131" s="78"/>
      <c r="P131" s="78"/>
      <c r="Q131" s="78"/>
    </row>
    <row r="132" spans="1:17" s="77" customFormat="1" ht="14.25" customHeight="1" x14ac:dyDescent="0.25">
      <c r="A132" s="114"/>
      <c r="B132" s="115"/>
      <c r="C132" s="113"/>
      <c r="D132" s="113"/>
      <c r="E132" s="113"/>
      <c r="F132" s="113"/>
      <c r="G132" s="113"/>
      <c r="H132" s="113"/>
      <c r="I132" s="113"/>
      <c r="J132" s="113"/>
      <c r="K132" s="113"/>
      <c r="L132" s="140"/>
      <c r="O132" s="78"/>
      <c r="P132" s="78"/>
      <c r="Q132" s="78"/>
    </row>
    <row r="133" spans="1:17" s="77" customFormat="1" ht="14.25" customHeight="1" x14ac:dyDescent="0.25">
      <c r="A133" s="114"/>
      <c r="B133" s="115"/>
      <c r="C133" s="113"/>
      <c r="D133" s="113"/>
      <c r="E133" s="113"/>
      <c r="F133" s="113"/>
      <c r="G133" s="113"/>
      <c r="H133" s="113"/>
      <c r="I133" s="113"/>
      <c r="J133" s="113"/>
      <c r="K133" s="113"/>
      <c r="L133" s="140"/>
      <c r="O133" s="78"/>
      <c r="P133" s="78"/>
      <c r="Q133" s="78"/>
    </row>
    <row r="134" spans="1:17" s="77" customFormat="1" ht="14.25" customHeight="1" x14ac:dyDescent="0.25">
      <c r="A134" s="114"/>
      <c r="B134" s="115"/>
      <c r="C134" s="113"/>
      <c r="D134" s="113"/>
      <c r="E134" s="113"/>
      <c r="F134" s="113"/>
      <c r="G134" s="113"/>
      <c r="H134" s="113"/>
      <c r="I134" s="113"/>
      <c r="J134" s="113"/>
      <c r="K134" s="113"/>
      <c r="L134" s="140"/>
      <c r="O134" s="78"/>
      <c r="P134" s="78"/>
      <c r="Q134" s="78"/>
    </row>
    <row r="135" spans="1:17" s="77" customFormat="1" ht="14.25" customHeight="1" x14ac:dyDescent="0.25">
      <c r="A135" s="114"/>
      <c r="B135" s="115"/>
      <c r="C135" s="113"/>
      <c r="D135" s="113"/>
      <c r="E135" s="113"/>
      <c r="F135" s="113"/>
      <c r="G135" s="113"/>
      <c r="H135" s="113"/>
      <c r="I135" s="113"/>
      <c r="J135" s="113"/>
      <c r="K135" s="113"/>
      <c r="L135" s="140"/>
      <c r="O135" s="78"/>
      <c r="P135" s="78"/>
      <c r="Q135" s="78"/>
    </row>
    <row r="136" spans="1:17" s="77" customFormat="1" ht="14.25" customHeight="1" x14ac:dyDescent="0.25">
      <c r="A136" s="114"/>
      <c r="B136" s="115"/>
      <c r="C136" s="113"/>
      <c r="D136" s="113"/>
      <c r="E136" s="113"/>
      <c r="F136" s="113"/>
      <c r="G136" s="113"/>
      <c r="H136" s="113"/>
      <c r="I136" s="113"/>
      <c r="J136" s="113"/>
      <c r="K136" s="113"/>
      <c r="L136" s="140"/>
      <c r="O136" s="78"/>
      <c r="P136" s="78"/>
      <c r="Q136" s="78"/>
    </row>
    <row r="137" spans="1:17" s="77" customFormat="1" ht="14.25" customHeight="1" x14ac:dyDescent="0.25">
      <c r="A137" s="114"/>
      <c r="B137" s="115"/>
      <c r="C137" s="113"/>
      <c r="D137" s="113"/>
      <c r="E137" s="113"/>
      <c r="F137" s="113"/>
      <c r="G137" s="113"/>
      <c r="H137" s="113"/>
      <c r="I137" s="113"/>
      <c r="J137" s="113"/>
      <c r="K137" s="113"/>
      <c r="L137" s="140"/>
      <c r="O137" s="78"/>
      <c r="P137" s="78"/>
      <c r="Q137" s="78"/>
    </row>
    <row r="138" spans="1:17" s="77" customFormat="1" ht="14.25" customHeight="1" x14ac:dyDescent="0.25">
      <c r="A138" s="114"/>
      <c r="B138" s="115"/>
      <c r="C138" s="113"/>
      <c r="D138" s="113"/>
      <c r="E138" s="113"/>
      <c r="F138" s="113"/>
      <c r="G138" s="113"/>
      <c r="H138" s="113"/>
      <c r="I138" s="113"/>
      <c r="J138" s="113"/>
      <c r="K138" s="113"/>
      <c r="L138" s="140"/>
      <c r="O138" s="78"/>
      <c r="P138" s="78"/>
      <c r="Q138" s="78"/>
    </row>
    <row r="139" spans="1:17" s="77" customFormat="1" ht="14.25" customHeight="1" x14ac:dyDescent="0.25">
      <c r="A139" s="114"/>
      <c r="B139" s="115"/>
      <c r="C139" s="113"/>
      <c r="D139" s="113"/>
      <c r="E139" s="113"/>
      <c r="F139" s="113"/>
      <c r="G139" s="113"/>
      <c r="H139" s="113"/>
      <c r="I139" s="113"/>
      <c r="J139" s="113"/>
      <c r="K139" s="113"/>
      <c r="L139" s="140"/>
      <c r="O139" s="78"/>
      <c r="P139" s="78"/>
      <c r="Q139" s="78"/>
    </row>
    <row r="140" spans="1:17" s="77" customFormat="1" ht="14.25" customHeight="1" x14ac:dyDescent="0.25">
      <c r="A140" s="114"/>
      <c r="B140" s="115"/>
      <c r="C140" s="113"/>
      <c r="D140" s="113"/>
      <c r="E140" s="113"/>
      <c r="F140" s="113"/>
      <c r="G140" s="113"/>
      <c r="H140" s="113"/>
      <c r="I140" s="113"/>
      <c r="J140" s="113"/>
      <c r="K140" s="113"/>
      <c r="L140" s="140"/>
      <c r="O140" s="78"/>
      <c r="P140" s="78"/>
      <c r="Q140" s="78"/>
    </row>
    <row r="141" spans="1:17" s="77" customFormat="1" ht="14.25" customHeight="1" x14ac:dyDescent="0.25">
      <c r="A141" s="114"/>
      <c r="B141" s="115"/>
      <c r="C141" s="113"/>
      <c r="D141" s="113"/>
      <c r="E141" s="113"/>
      <c r="F141" s="113"/>
      <c r="G141" s="113"/>
      <c r="H141" s="113"/>
      <c r="I141" s="113"/>
      <c r="J141" s="113"/>
      <c r="K141" s="113"/>
      <c r="L141" s="140"/>
      <c r="O141" s="78"/>
      <c r="P141" s="78"/>
      <c r="Q141" s="78"/>
    </row>
    <row r="142" spans="1:17" s="77" customFormat="1" ht="14.25" customHeight="1" x14ac:dyDescent="0.25">
      <c r="A142" s="114"/>
      <c r="B142" s="115"/>
      <c r="C142" s="113"/>
      <c r="D142" s="113"/>
      <c r="E142" s="113"/>
      <c r="F142" s="113"/>
      <c r="G142" s="113"/>
      <c r="H142" s="113"/>
      <c r="I142" s="113"/>
      <c r="J142" s="113"/>
      <c r="K142" s="113"/>
      <c r="L142" s="140"/>
      <c r="O142" s="78"/>
      <c r="P142" s="78"/>
      <c r="Q142" s="78"/>
    </row>
    <row r="143" spans="1:17" s="77" customFormat="1" ht="14.25" customHeight="1" x14ac:dyDescent="0.25">
      <c r="A143" s="114"/>
      <c r="B143" s="115"/>
      <c r="C143" s="113"/>
      <c r="D143" s="113"/>
      <c r="E143" s="113"/>
      <c r="F143" s="113"/>
      <c r="G143" s="113"/>
      <c r="H143" s="113"/>
      <c r="I143" s="113"/>
      <c r="J143" s="113"/>
      <c r="K143" s="113"/>
      <c r="L143" s="140"/>
      <c r="O143" s="78"/>
      <c r="P143" s="78"/>
      <c r="Q143" s="78"/>
    </row>
    <row r="144" spans="1:17" s="77" customFormat="1" ht="14.25" customHeight="1" x14ac:dyDescent="0.25">
      <c r="A144" s="114"/>
      <c r="B144" s="115"/>
      <c r="C144" s="113"/>
      <c r="D144" s="113"/>
      <c r="E144" s="113"/>
      <c r="F144" s="113"/>
      <c r="G144" s="113"/>
      <c r="H144" s="113"/>
      <c r="I144" s="113"/>
      <c r="J144" s="113"/>
      <c r="K144" s="113"/>
      <c r="L144" s="140"/>
      <c r="O144" s="78"/>
      <c r="P144" s="78"/>
      <c r="Q144" s="78"/>
    </row>
    <row r="145" spans="1:17" s="77" customFormat="1" ht="14.25" customHeight="1" x14ac:dyDescent="0.25">
      <c r="A145" s="114"/>
      <c r="B145" s="115"/>
      <c r="C145" s="113"/>
      <c r="D145" s="113"/>
      <c r="E145" s="113"/>
      <c r="F145" s="113"/>
      <c r="G145" s="113"/>
      <c r="H145" s="113"/>
      <c r="I145" s="113"/>
      <c r="J145" s="113"/>
      <c r="K145" s="113"/>
      <c r="L145" s="140"/>
      <c r="O145" s="78"/>
      <c r="P145" s="78"/>
      <c r="Q145" s="78"/>
    </row>
    <row r="146" spans="1:17" s="77" customFormat="1" ht="14.25" customHeight="1" x14ac:dyDescent="0.25">
      <c r="A146" s="114"/>
      <c r="B146" s="115"/>
      <c r="C146" s="113"/>
      <c r="D146" s="113"/>
      <c r="E146" s="113"/>
      <c r="F146" s="113"/>
      <c r="G146" s="113"/>
      <c r="H146" s="113"/>
      <c r="I146" s="113"/>
      <c r="J146" s="113"/>
      <c r="K146" s="113"/>
      <c r="L146" s="140"/>
      <c r="O146" s="78"/>
      <c r="P146" s="78"/>
      <c r="Q146" s="78"/>
    </row>
    <row r="147" spans="1:17" s="77" customFormat="1" ht="14.25" customHeight="1" x14ac:dyDescent="0.25">
      <c r="A147" s="114"/>
      <c r="B147" s="115"/>
      <c r="C147" s="113"/>
      <c r="D147" s="113"/>
      <c r="E147" s="113"/>
      <c r="F147" s="113"/>
      <c r="G147" s="113"/>
      <c r="H147" s="113"/>
      <c r="I147" s="113"/>
      <c r="J147" s="113"/>
      <c r="K147" s="113"/>
      <c r="L147" s="140"/>
      <c r="O147" s="78"/>
      <c r="P147" s="78"/>
      <c r="Q147" s="78"/>
    </row>
    <row r="148" spans="1:17" s="77" customFormat="1" ht="14.25" customHeight="1" x14ac:dyDescent="0.25">
      <c r="A148" s="114"/>
      <c r="B148" s="115"/>
      <c r="C148" s="113"/>
      <c r="D148" s="113"/>
      <c r="E148" s="113"/>
      <c r="F148" s="113"/>
      <c r="G148" s="113"/>
      <c r="H148" s="113"/>
      <c r="I148" s="113"/>
      <c r="J148" s="113"/>
      <c r="K148" s="113"/>
      <c r="L148" s="140"/>
      <c r="O148" s="78"/>
      <c r="P148" s="78"/>
      <c r="Q148" s="78"/>
    </row>
    <row r="149" spans="1:17" s="77" customFormat="1" ht="14.25" customHeight="1" x14ac:dyDescent="0.25">
      <c r="A149" s="114"/>
      <c r="B149" s="115"/>
      <c r="C149" s="113"/>
      <c r="D149" s="113"/>
      <c r="E149" s="113"/>
      <c r="F149" s="113"/>
      <c r="G149" s="113"/>
      <c r="H149" s="113"/>
      <c r="I149" s="113"/>
      <c r="J149" s="113"/>
      <c r="K149" s="113"/>
      <c r="L149" s="140"/>
      <c r="O149" s="78"/>
      <c r="P149" s="78"/>
      <c r="Q149" s="78"/>
    </row>
    <row r="150" spans="1:17" s="77" customFormat="1" ht="14.25" customHeight="1" x14ac:dyDescent="0.25">
      <c r="A150" s="114"/>
      <c r="B150" s="115"/>
      <c r="C150" s="113"/>
      <c r="D150" s="113"/>
      <c r="E150" s="113"/>
      <c r="F150" s="113"/>
      <c r="G150" s="113"/>
      <c r="H150" s="113"/>
      <c r="I150" s="113"/>
      <c r="J150" s="113"/>
      <c r="K150" s="113"/>
      <c r="L150" s="140"/>
      <c r="O150" s="78"/>
      <c r="P150" s="78"/>
      <c r="Q150" s="78"/>
    </row>
    <row r="151" spans="1:17" s="77" customFormat="1" ht="14.25" customHeight="1" x14ac:dyDescent="0.25">
      <c r="A151" s="114"/>
      <c r="B151" s="115"/>
      <c r="C151" s="113"/>
      <c r="D151" s="113"/>
      <c r="E151" s="113"/>
      <c r="F151" s="113"/>
      <c r="G151" s="113"/>
      <c r="H151" s="113"/>
      <c r="I151" s="113"/>
      <c r="J151" s="113"/>
      <c r="K151" s="113"/>
      <c r="L151" s="140"/>
      <c r="O151" s="78"/>
      <c r="P151" s="78"/>
      <c r="Q151" s="78"/>
    </row>
    <row r="152" spans="1:17" s="77" customFormat="1" ht="14.25" customHeight="1" x14ac:dyDescent="0.25">
      <c r="A152" s="114"/>
      <c r="B152" s="115"/>
      <c r="C152" s="113"/>
      <c r="D152" s="113"/>
      <c r="E152" s="113"/>
      <c r="F152" s="113"/>
      <c r="G152" s="113"/>
      <c r="H152" s="113"/>
      <c r="I152" s="113"/>
      <c r="J152" s="113"/>
      <c r="K152" s="113"/>
      <c r="L152" s="140"/>
      <c r="O152" s="78"/>
      <c r="P152" s="78"/>
      <c r="Q152" s="78"/>
    </row>
    <row r="153" spans="1:17" s="77" customFormat="1" ht="14.25" customHeight="1" x14ac:dyDescent="0.25">
      <c r="A153" s="114"/>
      <c r="B153" s="115"/>
      <c r="C153" s="113"/>
      <c r="D153" s="113"/>
      <c r="E153" s="113"/>
      <c r="F153" s="113"/>
      <c r="G153" s="113"/>
      <c r="H153" s="113"/>
      <c r="I153" s="113"/>
      <c r="J153" s="113"/>
      <c r="K153" s="113"/>
      <c r="L153" s="140"/>
      <c r="O153" s="78"/>
      <c r="P153" s="78"/>
      <c r="Q153" s="78"/>
    </row>
    <row r="154" spans="1:17" s="77" customFormat="1" ht="14.25" customHeight="1" x14ac:dyDescent="0.25">
      <c r="A154" s="114"/>
      <c r="B154" s="115"/>
      <c r="C154" s="113"/>
      <c r="D154" s="113"/>
      <c r="E154" s="113"/>
      <c r="F154" s="113"/>
      <c r="G154" s="113"/>
      <c r="H154" s="113"/>
      <c r="I154" s="113"/>
      <c r="J154" s="113"/>
      <c r="K154" s="113"/>
      <c r="L154" s="140"/>
      <c r="O154" s="78"/>
      <c r="P154" s="78"/>
      <c r="Q154" s="78"/>
    </row>
    <row r="155" spans="1:17" s="77" customFormat="1" ht="14.25" customHeight="1" x14ac:dyDescent="0.25">
      <c r="A155" s="114"/>
      <c r="B155" s="115"/>
      <c r="C155" s="113"/>
      <c r="D155" s="113"/>
      <c r="E155" s="113"/>
      <c r="F155" s="113"/>
      <c r="G155" s="113"/>
      <c r="H155" s="113"/>
      <c r="I155" s="113"/>
      <c r="J155" s="113"/>
      <c r="K155" s="113"/>
      <c r="L155" s="140"/>
      <c r="O155" s="78"/>
      <c r="P155" s="78"/>
      <c r="Q155" s="78"/>
    </row>
    <row r="156" spans="1:17" s="77" customFormat="1" ht="14.25" customHeight="1" x14ac:dyDescent="0.25">
      <c r="A156" s="114"/>
      <c r="B156" s="115"/>
      <c r="C156" s="113"/>
      <c r="D156" s="113"/>
      <c r="E156" s="113"/>
      <c r="F156" s="113"/>
      <c r="G156" s="113"/>
      <c r="H156" s="113"/>
      <c r="I156" s="113"/>
      <c r="J156" s="113"/>
      <c r="K156" s="113"/>
      <c r="L156" s="140"/>
      <c r="O156" s="78"/>
      <c r="P156" s="78"/>
      <c r="Q156" s="78"/>
    </row>
    <row r="157" spans="1:17" s="77" customFormat="1" ht="14.25" customHeight="1" x14ac:dyDescent="0.25">
      <c r="A157" s="114"/>
      <c r="B157" s="115"/>
      <c r="C157" s="113"/>
      <c r="D157" s="113"/>
      <c r="E157" s="113"/>
      <c r="F157" s="113"/>
      <c r="G157" s="113"/>
      <c r="H157" s="113"/>
      <c r="I157" s="113"/>
      <c r="J157" s="113"/>
      <c r="K157" s="113"/>
      <c r="L157" s="140"/>
      <c r="O157" s="78"/>
      <c r="P157" s="78"/>
      <c r="Q157" s="78"/>
    </row>
    <row r="158" spans="1:17" s="77" customFormat="1" ht="14.25" customHeight="1" x14ac:dyDescent="0.25">
      <c r="A158" s="114"/>
      <c r="B158" s="115"/>
      <c r="C158" s="113"/>
      <c r="D158" s="113"/>
      <c r="E158" s="113"/>
      <c r="F158" s="113"/>
      <c r="G158" s="113"/>
      <c r="H158" s="113"/>
      <c r="I158" s="113"/>
      <c r="J158" s="113"/>
      <c r="K158" s="113"/>
      <c r="L158" s="140"/>
      <c r="O158" s="78"/>
      <c r="P158" s="78"/>
      <c r="Q158" s="78"/>
    </row>
    <row r="159" spans="1:17" s="77" customFormat="1" ht="14.25" customHeight="1" x14ac:dyDescent="0.25">
      <c r="A159" s="114"/>
      <c r="B159" s="115"/>
      <c r="C159" s="113"/>
      <c r="D159" s="113"/>
      <c r="E159" s="113"/>
      <c r="F159" s="113"/>
      <c r="G159" s="113"/>
      <c r="H159" s="113"/>
      <c r="I159" s="113"/>
      <c r="J159" s="113"/>
      <c r="K159" s="113"/>
      <c r="L159" s="140"/>
      <c r="O159" s="78"/>
      <c r="P159" s="78"/>
      <c r="Q159" s="78"/>
    </row>
    <row r="160" spans="1:17" s="77" customFormat="1" ht="14.25" customHeight="1" x14ac:dyDescent="0.25">
      <c r="A160" s="114"/>
      <c r="B160" s="115"/>
      <c r="C160" s="113"/>
      <c r="D160" s="113"/>
      <c r="E160" s="113"/>
      <c r="F160" s="113"/>
      <c r="G160" s="113"/>
      <c r="H160" s="113"/>
      <c r="I160" s="113"/>
      <c r="J160" s="113"/>
      <c r="K160" s="113"/>
      <c r="L160" s="140"/>
      <c r="O160" s="78"/>
      <c r="P160" s="78"/>
      <c r="Q160" s="78"/>
    </row>
    <row r="161" spans="1:17" s="77" customFormat="1" ht="14.25" customHeight="1" x14ac:dyDescent="0.25">
      <c r="A161" s="114"/>
      <c r="B161" s="115"/>
      <c r="C161" s="113"/>
      <c r="D161" s="113"/>
      <c r="E161" s="113"/>
      <c r="F161" s="113"/>
      <c r="G161" s="113"/>
      <c r="H161" s="113"/>
      <c r="I161" s="113"/>
      <c r="J161" s="113"/>
      <c r="K161" s="113"/>
      <c r="L161" s="140"/>
      <c r="O161" s="78"/>
      <c r="P161" s="78"/>
      <c r="Q161" s="78"/>
    </row>
    <row r="162" spans="1:17" s="77" customFormat="1" ht="14.25" customHeight="1" x14ac:dyDescent="0.25">
      <c r="A162" s="114"/>
      <c r="B162" s="115"/>
      <c r="C162" s="113"/>
      <c r="D162" s="113"/>
      <c r="E162" s="113"/>
      <c r="F162" s="113"/>
      <c r="G162" s="113"/>
      <c r="H162" s="113"/>
      <c r="I162" s="113"/>
      <c r="J162" s="113"/>
      <c r="K162" s="113"/>
      <c r="L162" s="140"/>
      <c r="O162" s="78"/>
      <c r="P162" s="78"/>
      <c r="Q162" s="78"/>
    </row>
    <row r="163" spans="1:17" s="77" customFormat="1" ht="14.25" customHeight="1" x14ac:dyDescent="0.25">
      <c r="A163" s="114"/>
      <c r="B163" s="115"/>
      <c r="C163" s="113"/>
      <c r="D163" s="113"/>
      <c r="E163" s="113"/>
      <c r="F163" s="113"/>
      <c r="G163" s="113"/>
      <c r="H163" s="113"/>
      <c r="I163" s="113"/>
      <c r="J163" s="113"/>
      <c r="K163" s="113"/>
      <c r="L163" s="140"/>
      <c r="O163" s="78"/>
      <c r="P163" s="78"/>
      <c r="Q163" s="78"/>
    </row>
    <row r="164" spans="1:17" s="77" customFormat="1" ht="14.25" customHeight="1" x14ac:dyDescent="0.25">
      <c r="A164" s="114"/>
      <c r="B164" s="115"/>
      <c r="C164" s="113"/>
      <c r="D164" s="113"/>
      <c r="E164" s="113"/>
      <c r="F164" s="113"/>
      <c r="G164" s="113"/>
      <c r="H164" s="113"/>
      <c r="I164" s="113"/>
      <c r="J164" s="113"/>
      <c r="K164" s="113"/>
      <c r="L164" s="140"/>
      <c r="O164" s="78"/>
      <c r="P164" s="78"/>
      <c r="Q164" s="78"/>
    </row>
    <row r="165" spans="1:17" s="77" customFormat="1" ht="14.25" customHeight="1" x14ac:dyDescent="0.25">
      <c r="A165" s="114"/>
      <c r="B165" s="115"/>
      <c r="C165" s="113"/>
      <c r="D165" s="113"/>
      <c r="E165" s="113"/>
      <c r="F165" s="113"/>
      <c r="G165" s="113"/>
      <c r="H165" s="113"/>
      <c r="I165" s="113"/>
      <c r="J165" s="113"/>
      <c r="K165" s="113"/>
      <c r="L165" s="140"/>
      <c r="O165" s="78"/>
      <c r="P165" s="78"/>
      <c r="Q165" s="78"/>
    </row>
    <row r="166" spans="1:17" s="77" customFormat="1" ht="14.25" customHeight="1" x14ac:dyDescent="0.25">
      <c r="A166" s="114"/>
      <c r="B166" s="115"/>
      <c r="C166" s="113"/>
      <c r="D166" s="113"/>
      <c r="E166" s="113"/>
      <c r="F166" s="113"/>
      <c r="G166" s="113"/>
      <c r="H166" s="113"/>
      <c r="I166" s="113"/>
      <c r="J166" s="113"/>
      <c r="K166" s="113"/>
      <c r="L166" s="140"/>
      <c r="O166" s="78"/>
      <c r="P166" s="78"/>
      <c r="Q166" s="78"/>
    </row>
    <row r="167" spans="1:17" s="77" customFormat="1" ht="14.25" customHeight="1" x14ac:dyDescent="0.25">
      <c r="A167" s="114"/>
      <c r="B167" s="115"/>
      <c r="C167" s="113"/>
      <c r="D167" s="113"/>
      <c r="E167" s="113"/>
      <c r="F167" s="113"/>
      <c r="G167" s="113"/>
      <c r="H167" s="113"/>
      <c r="I167" s="113"/>
      <c r="J167" s="113"/>
      <c r="K167" s="113"/>
      <c r="L167" s="140"/>
      <c r="O167" s="78"/>
      <c r="P167" s="78"/>
      <c r="Q167" s="78"/>
    </row>
    <row r="168" spans="1:17" s="77" customFormat="1" ht="14.25" customHeight="1" x14ac:dyDescent="0.25">
      <c r="A168" s="114"/>
      <c r="B168" s="115"/>
      <c r="C168" s="113"/>
      <c r="D168" s="113"/>
      <c r="E168" s="113"/>
      <c r="F168" s="113"/>
      <c r="G168" s="113"/>
      <c r="H168" s="113"/>
      <c r="I168" s="113"/>
      <c r="J168" s="113"/>
      <c r="K168" s="113"/>
      <c r="L168" s="140"/>
      <c r="O168" s="78"/>
      <c r="P168" s="78"/>
      <c r="Q168" s="78"/>
    </row>
    <row r="169" spans="1:17" s="77" customFormat="1" ht="14.25" customHeight="1" x14ac:dyDescent="0.25">
      <c r="A169" s="114"/>
      <c r="B169" s="115"/>
      <c r="C169" s="113"/>
      <c r="D169" s="113"/>
      <c r="E169" s="113"/>
      <c r="F169" s="113"/>
      <c r="G169" s="113"/>
      <c r="H169" s="113"/>
      <c r="I169" s="113"/>
      <c r="J169" s="113"/>
      <c r="K169" s="113"/>
      <c r="L169" s="140"/>
      <c r="O169" s="78"/>
      <c r="P169" s="78"/>
      <c r="Q169" s="78"/>
    </row>
    <row r="170" spans="1:17" s="77" customFormat="1" ht="14.25" customHeight="1" x14ac:dyDescent="0.25">
      <c r="A170" s="114"/>
      <c r="B170" s="115"/>
      <c r="C170" s="113"/>
      <c r="D170" s="113"/>
      <c r="E170" s="113"/>
      <c r="F170" s="113"/>
      <c r="G170" s="113"/>
      <c r="H170" s="113"/>
      <c r="I170" s="113"/>
      <c r="J170" s="113"/>
      <c r="K170" s="113"/>
      <c r="L170" s="140"/>
      <c r="O170" s="78"/>
      <c r="P170" s="78"/>
      <c r="Q170" s="78"/>
    </row>
    <row r="171" spans="1:17" s="77" customFormat="1" ht="14.25" customHeight="1" x14ac:dyDescent="0.25">
      <c r="A171" s="114"/>
      <c r="B171" s="115"/>
      <c r="C171" s="113"/>
      <c r="D171" s="113"/>
      <c r="E171" s="113"/>
      <c r="F171" s="113"/>
      <c r="G171" s="113"/>
      <c r="H171" s="113"/>
      <c r="I171" s="113"/>
      <c r="J171" s="113"/>
      <c r="K171" s="113"/>
      <c r="L171" s="140"/>
      <c r="O171" s="78"/>
      <c r="P171" s="78"/>
      <c r="Q171" s="78"/>
    </row>
    <row r="172" spans="1:17" s="77" customFormat="1" ht="14.25" customHeight="1" x14ac:dyDescent="0.25">
      <c r="A172" s="114"/>
      <c r="B172" s="115"/>
      <c r="C172" s="113"/>
      <c r="D172" s="113"/>
      <c r="E172" s="113"/>
      <c r="F172" s="113"/>
      <c r="G172" s="113"/>
      <c r="H172" s="113"/>
      <c r="I172" s="113"/>
      <c r="J172" s="113"/>
      <c r="K172" s="113"/>
      <c r="L172" s="140"/>
      <c r="O172" s="78"/>
      <c r="P172" s="78"/>
      <c r="Q172" s="78"/>
    </row>
    <row r="173" spans="1:17" s="77" customFormat="1" ht="14.25" customHeight="1" x14ac:dyDescent="0.25">
      <c r="A173" s="114"/>
      <c r="B173" s="115"/>
      <c r="C173" s="113"/>
      <c r="D173" s="113"/>
      <c r="E173" s="113"/>
      <c r="F173" s="113"/>
      <c r="G173" s="113"/>
      <c r="H173" s="113"/>
      <c r="I173" s="113"/>
      <c r="J173" s="113"/>
      <c r="K173" s="113"/>
      <c r="L173" s="140"/>
      <c r="O173" s="78"/>
      <c r="P173" s="78"/>
      <c r="Q173" s="78"/>
    </row>
    <row r="174" spans="1:17" s="77" customFormat="1" ht="14.25" customHeight="1" x14ac:dyDescent="0.25">
      <c r="A174" s="114"/>
      <c r="B174" s="115"/>
      <c r="C174" s="113"/>
      <c r="D174" s="113"/>
      <c r="E174" s="113"/>
      <c r="F174" s="113"/>
      <c r="G174" s="113"/>
      <c r="H174" s="113"/>
      <c r="I174" s="113"/>
      <c r="J174" s="113"/>
      <c r="K174" s="113"/>
      <c r="L174" s="140"/>
      <c r="O174" s="78"/>
      <c r="P174" s="78"/>
      <c r="Q174" s="78"/>
    </row>
    <row r="175" spans="1:17" s="77" customFormat="1" ht="14.25" customHeight="1" x14ac:dyDescent="0.25">
      <c r="A175" s="114"/>
      <c r="B175" s="115"/>
      <c r="C175" s="113"/>
      <c r="D175" s="113"/>
      <c r="E175" s="113"/>
      <c r="F175" s="113"/>
      <c r="G175" s="113"/>
      <c r="H175" s="113"/>
      <c r="I175" s="113"/>
      <c r="J175" s="113"/>
      <c r="K175" s="113"/>
      <c r="L175" s="140"/>
      <c r="O175" s="78"/>
      <c r="P175" s="78"/>
      <c r="Q175" s="78"/>
    </row>
    <row r="176" spans="1:17" s="77" customFormat="1" ht="14.25" customHeight="1" x14ac:dyDescent="0.25">
      <c r="A176" s="114"/>
      <c r="B176" s="115"/>
      <c r="C176" s="113"/>
      <c r="D176" s="113"/>
      <c r="E176" s="113"/>
      <c r="F176" s="113"/>
      <c r="G176" s="113"/>
      <c r="H176" s="113"/>
      <c r="I176" s="113"/>
      <c r="J176" s="113"/>
      <c r="K176" s="113"/>
      <c r="L176" s="140"/>
      <c r="O176" s="78"/>
      <c r="P176" s="78"/>
      <c r="Q176" s="78"/>
    </row>
    <row r="177" spans="1:17" s="77" customFormat="1" ht="14.25" customHeight="1" x14ac:dyDescent="0.25">
      <c r="A177" s="114"/>
      <c r="B177" s="115"/>
      <c r="C177" s="113"/>
      <c r="D177" s="113"/>
      <c r="E177" s="113"/>
      <c r="F177" s="113"/>
      <c r="G177" s="113"/>
      <c r="H177" s="113"/>
      <c r="I177" s="113"/>
      <c r="J177" s="113"/>
      <c r="K177" s="113"/>
      <c r="L177" s="140"/>
      <c r="O177" s="78"/>
      <c r="P177" s="78"/>
      <c r="Q177" s="78"/>
    </row>
    <row r="178" spans="1:17" s="77" customFormat="1" ht="14.25" customHeight="1" x14ac:dyDescent="0.25">
      <c r="A178" s="114"/>
      <c r="B178" s="115"/>
      <c r="C178" s="113"/>
      <c r="D178" s="113"/>
      <c r="E178" s="113"/>
      <c r="F178" s="113"/>
      <c r="G178" s="113"/>
      <c r="H178" s="113"/>
      <c r="I178" s="113"/>
      <c r="J178" s="113"/>
      <c r="K178" s="113"/>
      <c r="L178" s="140"/>
      <c r="O178" s="78"/>
      <c r="P178" s="78"/>
      <c r="Q178" s="78"/>
    </row>
    <row r="179" spans="1:17" s="77" customFormat="1" ht="14.25" customHeight="1" x14ac:dyDescent="0.25">
      <c r="A179" s="114"/>
      <c r="B179" s="115"/>
      <c r="C179" s="113"/>
      <c r="D179" s="113"/>
      <c r="E179" s="113"/>
      <c r="F179" s="113"/>
      <c r="G179" s="113"/>
      <c r="H179" s="113"/>
      <c r="I179" s="113"/>
      <c r="J179" s="113"/>
      <c r="K179" s="113"/>
      <c r="L179" s="140"/>
      <c r="O179" s="78"/>
      <c r="P179" s="78"/>
      <c r="Q179" s="78"/>
    </row>
    <row r="180" spans="1:17" s="77" customFormat="1" ht="14.25" customHeight="1" x14ac:dyDescent="0.25">
      <c r="A180" s="114"/>
      <c r="B180" s="115"/>
      <c r="C180" s="113"/>
      <c r="D180" s="113"/>
      <c r="E180" s="113"/>
      <c r="F180" s="113"/>
      <c r="G180" s="113"/>
      <c r="H180" s="113"/>
      <c r="I180" s="113"/>
      <c r="J180" s="113"/>
      <c r="K180" s="113"/>
      <c r="L180" s="140"/>
      <c r="O180" s="78"/>
      <c r="P180" s="78"/>
      <c r="Q180" s="78"/>
    </row>
    <row r="181" spans="1:17" s="77" customFormat="1" ht="14.25" customHeight="1" x14ac:dyDescent="0.25">
      <c r="A181" s="114"/>
      <c r="B181" s="115"/>
      <c r="C181" s="113"/>
      <c r="D181" s="113"/>
      <c r="E181" s="113"/>
      <c r="F181" s="113"/>
      <c r="G181" s="113"/>
      <c r="H181" s="113"/>
      <c r="I181" s="113"/>
      <c r="J181" s="113"/>
      <c r="K181" s="113"/>
      <c r="L181" s="140"/>
      <c r="O181" s="78"/>
      <c r="P181" s="78"/>
      <c r="Q181" s="78"/>
    </row>
    <row r="182" spans="1:17" s="77" customFormat="1" ht="14.25" customHeight="1" x14ac:dyDescent="0.25">
      <c r="A182" s="114"/>
      <c r="B182" s="115"/>
      <c r="C182" s="113"/>
      <c r="D182" s="113"/>
      <c r="E182" s="113"/>
      <c r="F182" s="113"/>
      <c r="G182" s="113"/>
      <c r="H182" s="113"/>
      <c r="I182" s="113"/>
      <c r="J182" s="113"/>
      <c r="K182" s="113"/>
      <c r="L182" s="140"/>
      <c r="O182" s="78"/>
      <c r="P182" s="78"/>
      <c r="Q182" s="78"/>
    </row>
    <row r="183" spans="1:17" s="77" customFormat="1" ht="14.25" customHeight="1" x14ac:dyDescent="0.25">
      <c r="A183" s="114"/>
      <c r="B183" s="115"/>
      <c r="C183" s="113"/>
      <c r="D183" s="113"/>
      <c r="E183" s="113"/>
      <c r="F183" s="113"/>
      <c r="G183" s="113"/>
      <c r="H183" s="113"/>
      <c r="I183" s="113"/>
      <c r="J183" s="113"/>
      <c r="K183" s="113"/>
      <c r="L183" s="140"/>
      <c r="O183" s="78"/>
      <c r="P183" s="78"/>
      <c r="Q183" s="78"/>
    </row>
    <row r="184" spans="1:17" s="77" customFormat="1" ht="14.25" customHeight="1" x14ac:dyDescent="0.25">
      <c r="A184" s="114"/>
      <c r="B184" s="115"/>
      <c r="C184" s="113"/>
      <c r="D184" s="113"/>
      <c r="E184" s="113"/>
      <c r="F184" s="113"/>
      <c r="G184" s="113"/>
      <c r="H184" s="113"/>
      <c r="I184" s="113"/>
      <c r="J184" s="113"/>
      <c r="K184" s="113"/>
      <c r="L184" s="140"/>
      <c r="O184" s="78"/>
      <c r="P184" s="78"/>
      <c r="Q184" s="78"/>
    </row>
    <row r="185" spans="1:17" s="77" customFormat="1" ht="14.25" customHeight="1" x14ac:dyDescent="0.25">
      <c r="A185" s="114"/>
      <c r="B185" s="115"/>
      <c r="C185" s="113"/>
      <c r="D185" s="113"/>
      <c r="E185" s="113"/>
      <c r="F185" s="113"/>
      <c r="G185" s="113"/>
      <c r="H185" s="113"/>
      <c r="I185" s="113"/>
      <c r="J185" s="113"/>
      <c r="K185" s="113"/>
      <c r="L185" s="140"/>
      <c r="O185" s="78"/>
      <c r="P185" s="78"/>
      <c r="Q185" s="78"/>
    </row>
    <row r="186" spans="1:17" s="77" customFormat="1" ht="14.25" customHeight="1" x14ac:dyDescent="0.25">
      <c r="A186" s="114"/>
      <c r="B186" s="115"/>
      <c r="C186" s="113"/>
      <c r="D186" s="113"/>
      <c r="E186" s="113"/>
      <c r="F186" s="113"/>
      <c r="G186" s="113"/>
      <c r="H186" s="113"/>
      <c r="I186" s="113"/>
      <c r="J186" s="113"/>
      <c r="K186" s="113"/>
      <c r="L186" s="140"/>
      <c r="O186" s="78"/>
      <c r="P186" s="78"/>
      <c r="Q186" s="78"/>
    </row>
    <row r="187" spans="1:17" s="77" customFormat="1" ht="14.25" customHeight="1" x14ac:dyDescent="0.25">
      <c r="A187" s="114"/>
      <c r="B187" s="115"/>
      <c r="C187" s="113"/>
      <c r="D187" s="113"/>
      <c r="E187" s="113"/>
      <c r="F187" s="113"/>
      <c r="G187" s="113"/>
      <c r="H187" s="113"/>
      <c r="I187" s="113"/>
      <c r="J187" s="113"/>
      <c r="K187" s="113"/>
      <c r="L187" s="140"/>
      <c r="O187" s="78"/>
      <c r="P187" s="78"/>
      <c r="Q187" s="78"/>
    </row>
    <row r="188" spans="1:17" s="77" customFormat="1" ht="14.25" customHeight="1" x14ac:dyDescent="0.25">
      <c r="A188" s="114"/>
      <c r="B188" s="115"/>
      <c r="C188" s="113"/>
      <c r="D188" s="113"/>
      <c r="E188" s="113"/>
      <c r="F188" s="113"/>
      <c r="G188" s="113"/>
      <c r="H188" s="113"/>
      <c r="I188" s="113"/>
      <c r="J188" s="113"/>
      <c r="K188" s="113"/>
      <c r="L188" s="140"/>
      <c r="O188" s="78"/>
      <c r="P188" s="78"/>
      <c r="Q188" s="78"/>
    </row>
    <row r="189" spans="1:17" s="77" customFormat="1" ht="14.25" customHeight="1" x14ac:dyDescent="0.25">
      <c r="A189" s="114"/>
      <c r="B189" s="115"/>
      <c r="C189" s="113"/>
      <c r="D189" s="113"/>
      <c r="E189" s="113"/>
      <c r="F189" s="113"/>
      <c r="G189" s="113"/>
      <c r="H189" s="113"/>
      <c r="I189" s="113"/>
      <c r="J189" s="113"/>
      <c r="K189" s="113"/>
      <c r="L189" s="140"/>
      <c r="O189" s="78"/>
      <c r="P189" s="78"/>
      <c r="Q189" s="78"/>
    </row>
    <row r="190" spans="1:17" s="77" customFormat="1" ht="14.25" customHeight="1" x14ac:dyDescent="0.25">
      <c r="A190" s="114"/>
      <c r="B190" s="115"/>
      <c r="C190" s="113"/>
      <c r="D190" s="113"/>
      <c r="E190" s="113"/>
      <c r="F190" s="113"/>
      <c r="G190" s="113"/>
      <c r="H190" s="113"/>
      <c r="I190" s="113"/>
      <c r="J190" s="113"/>
      <c r="K190" s="113"/>
      <c r="L190" s="140"/>
      <c r="O190" s="78"/>
      <c r="P190" s="78"/>
      <c r="Q190" s="78"/>
    </row>
    <row r="191" spans="1:17" s="77" customFormat="1" ht="14.25" customHeight="1" x14ac:dyDescent="0.25">
      <c r="A191" s="114"/>
      <c r="B191" s="115"/>
      <c r="C191" s="113"/>
      <c r="D191" s="113"/>
      <c r="E191" s="113"/>
      <c r="F191" s="113"/>
      <c r="G191" s="113"/>
      <c r="H191" s="113"/>
      <c r="I191" s="113"/>
      <c r="J191" s="113"/>
      <c r="K191" s="113"/>
      <c r="L191" s="140"/>
      <c r="O191" s="78"/>
      <c r="P191" s="78"/>
      <c r="Q191" s="78"/>
    </row>
    <row r="192" spans="1:17" s="77" customFormat="1" ht="14.25" customHeight="1" x14ac:dyDescent="0.25">
      <c r="A192" s="114"/>
      <c r="B192" s="115"/>
      <c r="C192" s="113"/>
      <c r="D192" s="113"/>
      <c r="E192" s="113"/>
      <c r="F192" s="113"/>
      <c r="G192" s="113"/>
      <c r="H192" s="113"/>
      <c r="I192" s="113"/>
      <c r="J192" s="113"/>
      <c r="K192" s="113"/>
      <c r="L192" s="140"/>
      <c r="O192" s="78"/>
      <c r="P192" s="78"/>
      <c r="Q192" s="78"/>
    </row>
    <row r="193" spans="1:17" s="77" customFormat="1" ht="14.25" customHeight="1" x14ac:dyDescent="0.25">
      <c r="A193" s="114"/>
      <c r="B193" s="115"/>
      <c r="C193" s="113"/>
      <c r="D193" s="113"/>
      <c r="E193" s="113"/>
      <c r="F193" s="113"/>
      <c r="G193" s="113"/>
      <c r="H193" s="113"/>
      <c r="I193" s="113"/>
      <c r="J193" s="113"/>
      <c r="K193" s="113"/>
      <c r="L193" s="140"/>
      <c r="O193" s="78"/>
      <c r="P193" s="78"/>
      <c r="Q193" s="78"/>
    </row>
    <row r="194" spans="1:17" s="77" customFormat="1" ht="14.25" customHeight="1" x14ac:dyDescent="0.25">
      <c r="A194" s="114"/>
      <c r="B194" s="115"/>
      <c r="C194" s="113"/>
      <c r="D194" s="113"/>
      <c r="E194" s="113"/>
      <c r="F194" s="113"/>
      <c r="G194" s="113"/>
      <c r="H194" s="113"/>
      <c r="I194" s="113"/>
      <c r="J194" s="113"/>
      <c r="K194" s="113"/>
      <c r="L194" s="140"/>
      <c r="O194" s="78"/>
      <c r="P194" s="78"/>
      <c r="Q194" s="78"/>
    </row>
    <row r="195" spans="1:17" s="77" customFormat="1" ht="14.25" customHeight="1" x14ac:dyDescent="0.25">
      <c r="A195" s="114"/>
      <c r="B195" s="115"/>
      <c r="C195" s="113"/>
      <c r="D195" s="113"/>
      <c r="E195" s="113"/>
      <c r="F195" s="113"/>
      <c r="G195" s="113"/>
      <c r="H195" s="113"/>
      <c r="I195" s="113"/>
      <c r="J195" s="113"/>
      <c r="K195" s="113"/>
      <c r="L195" s="140"/>
      <c r="O195" s="78"/>
      <c r="P195" s="78"/>
      <c r="Q195" s="78"/>
    </row>
    <row r="196" spans="1:17" s="77" customFormat="1" ht="14.25" customHeight="1" x14ac:dyDescent="0.25">
      <c r="A196" s="114"/>
      <c r="B196" s="115"/>
      <c r="C196" s="113"/>
      <c r="D196" s="113"/>
      <c r="E196" s="113"/>
      <c r="F196" s="113"/>
      <c r="G196" s="113"/>
      <c r="H196" s="113"/>
      <c r="I196" s="113"/>
      <c r="J196" s="113"/>
      <c r="K196" s="113"/>
      <c r="L196" s="140"/>
      <c r="O196" s="78"/>
      <c r="P196" s="78"/>
      <c r="Q196" s="78"/>
    </row>
    <row r="197" spans="1:17" s="77" customFormat="1" ht="14.25" customHeight="1" x14ac:dyDescent="0.25">
      <c r="A197" s="114"/>
      <c r="B197" s="115"/>
      <c r="C197" s="113"/>
      <c r="D197" s="113"/>
      <c r="E197" s="113"/>
      <c r="F197" s="113"/>
      <c r="G197" s="113"/>
      <c r="H197" s="113"/>
      <c r="I197" s="113"/>
      <c r="J197" s="113"/>
      <c r="K197" s="113"/>
      <c r="L197" s="140"/>
      <c r="O197" s="78"/>
      <c r="P197" s="78"/>
      <c r="Q197" s="78"/>
    </row>
    <row r="198" spans="1:17" s="77" customFormat="1" ht="14.25" customHeight="1" x14ac:dyDescent="0.25">
      <c r="A198" s="114"/>
      <c r="B198" s="115"/>
      <c r="C198" s="113"/>
      <c r="D198" s="113"/>
      <c r="E198" s="113"/>
      <c r="F198" s="113"/>
      <c r="G198" s="113"/>
      <c r="H198" s="113"/>
      <c r="I198" s="113"/>
      <c r="J198" s="113"/>
      <c r="K198" s="113"/>
      <c r="L198" s="140"/>
      <c r="O198" s="78"/>
      <c r="P198" s="78"/>
      <c r="Q198" s="78"/>
    </row>
    <row r="199" spans="1:17" s="77" customFormat="1" ht="14.25" customHeight="1" x14ac:dyDescent="0.25">
      <c r="A199" s="114"/>
      <c r="B199" s="115"/>
      <c r="C199" s="113"/>
      <c r="D199" s="113"/>
      <c r="E199" s="113"/>
      <c r="F199" s="113"/>
      <c r="G199" s="113"/>
      <c r="H199" s="113"/>
      <c r="I199" s="113"/>
      <c r="J199" s="113"/>
      <c r="K199" s="113"/>
      <c r="L199" s="140"/>
      <c r="O199" s="78"/>
      <c r="P199" s="78"/>
      <c r="Q199" s="78"/>
    </row>
    <row r="200" spans="1:17" s="77" customFormat="1" ht="14.25" customHeight="1" x14ac:dyDescent="0.25">
      <c r="A200" s="114"/>
      <c r="B200" s="115"/>
      <c r="C200" s="113"/>
      <c r="D200" s="113"/>
      <c r="E200" s="113"/>
      <c r="F200" s="113"/>
      <c r="G200" s="113"/>
      <c r="H200" s="113"/>
      <c r="I200" s="113"/>
      <c r="J200" s="113"/>
      <c r="K200" s="113"/>
      <c r="L200" s="140"/>
      <c r="O200" s="78"/>
      <c r="P200" s="78"/>
      <c r="Q200" s="78"/>
    </row>
    <row r="201" spans="1:17" s="77" customFormat="1" ht="14.25" customHeight="1" x14ac:dyDescent="0.25">
      <c r="A201" s="114"/>
      <c r="B201" s="115"/>
      <c r="C201" s="113"/>
      <c r="D201" s="113"/>
      <c r="E201" s="113"/>
      <c r="F201" s="113"/>
      <c r="G201" s="113"/>
      <c r="H201" s="113"/>
      <c r="I201" s="113"/>
      <c r="J201" s="113"/>
      <c r="K201" s="113"/>
      <c r="L201" s="140"/>
      <c r="O201" s="78"/>
      <c r="P201" s="78"/>
      <c r="Q201" s="78"/>
    </row>
    <row r="202" spans="1:17" s="77" customFormat="1" ht="14.25" customHeight="1" x14ac:dyDescent="0.25">
      <c r="A202" s="114"/>
      <c r="B202" s="115"/>
      <c r="C202" s="113"/>
      <c r="D202" s="113"/>
      <c r="E202" s="113"/>
      <c r="F202" s="113"/>
      <c r="G202" s="113"/>
      <c r="H202" s="113"/>
      <c r="I202" s="113"/>
      <c r="J202" s="113"/>
      <c r="K202" s="113"/>
      <c r="L202" s="140"/>
      <c r="O202" s="78"/>
      <c r="P202" s="78"/>
      <c r="Q202" s="78"/>
    </row>
    <row r="203" spans="1:17" s="77" customFormat="1" ht="14.25" customHeight="1" x14ac:dyDescent="0.25">
      <c r="A203" s="114"/>
      <c r="B203" s="115"/>
      <c r="C203" s="113"/>
      <c r="D203" s="113"/>
      <c r="E203" s="113"/>
      <c r="F203" s="113"/>
      <c r="G203" s="113"/>
      <c r="H203" s="113"/>
      <c r="I203" s="113"/>
      <c r="J203" s="113"/>
      <c r="K203" s="113"/>
      <c r="L203" s="140"/>
      <c r="O203" s="78"/>
      <c r="P203" s="78"/>
      <c r="Q203" s="78"/>
    </row>
    <row r="204" spans="1:17" s="77" customFormat="1" ht="14.25" customHeight="1" x14ac:dyDescent="0.25">
      <c r="A204" s="114"/>
      <c r="B204" s="115"/>
      <c r="C204" s="113"/>
      <c r="D204" s="113"/>
      <c r="E204" s="113"/>
      <c r="F204" s="113"/>
      <c r="G204" s="113"/>
      <c r="H204" s="113"/>
      <c r="I204" s="113"/>
      <c r="J204" s="113"/>
      <c r="K204" s="113"/>
      <c r="L204" s="140"/>
      <c r="O204" s="78"/>
      <c r="P204" s="78"/>
      <c r="Q204" s="78"/>
    </row>
    <row r="205" spans="1:17" s="77" customFormat="1" ht="14.25" customHeight="1" x14ac:dyDescent="0.25">
      <c r="A205" s="114"/>
      <c r="B205" s="115"/>
      <c r="C205" s="113"/>
      <c r="D205" s="113"/>
      <c r="E205" s="113"/>
      <c r="F205" s="113"/>
      <c r="G205" s="113"/>
      <c r="H205" s="113"/>
      <c r="I205" s="113"/>
      <c r="J205" s="113"/>
      <c r="K205" s="113"/>
      <c r="L205" s="140"/>
      <c r="O205" s="78"/>
      <c r="P205" s="78"/>
      <c r="Q205" s="78"/>
    </row>
    <row r="206" spans="1:17" s="77" customFormat="1" ht="14.25" customHeight="1" x14ac:dyDescent="0.25">
      <c r="A206" s="114"/>
      <c r="B206" s="115"/>
      <c r="C206" s="113"/>
      <c r="D206" s="113"/>
      <c r="E206" s="113"/>
      <c r="F206" s="113"/>
      <c r="G206" s="113"/>
      <c r="H206" s="113"/>
      <c r="I206" s="113"/>
      <c r="J206" s="113"/>
      <c r="K206" s="113"/>
      <c r="L206" s="140"/>
      <c r="O206" s="78"/>
      <c r="P206" s="78"/>
      <c r="Q206" s="78"/>
    </row>
    <row r="207" spans="1:17" s="77" customFormat="1" ht="14.25" customHeight="1" x14ac:dyDescent="0.25">
      <c r="A207" s="114"/>
      <c r="B207" s="115"/>
      <c r="C207" s="113"/>
      <c r="D207" s="113"/>
      <c r="E207" s="113"/>
      <c r="F207" s="113"/>
      <c r="G207" s="113"/>
      <c r="H207" s="113"/>
      <c r="I207" s="113"/>
      <c r="J207" s="113"/>
      <c r="K207" s="113"/>
      <c r="L207" s="140"/>
      <c r="O207" s="78"/>
      <c r="P207" s="78"/>
      <c r="Q207" s="78"/>
    </row>
    <row r="208" spans="1:17" s="77" customFormat="1" ht="14.25" customHeight="1" x14ac:dyDescent="0.25">
      <c r="A208" s="114"/>
      <c r="B208" s="115"/>
      <c r="C208" s="113"/>
      <c r="D208" s="113"/>
      <c r="E208" s="113"/>
      <c r="F208" s="113"/>
      <c r="G208" s="113"/>
      <c r="H208" s="113"/>
      <c r="I208" s="113"/>
      <c r="J208" s="113"/>
      <c r="K208" s="113"/>
      <c r="L208" s="140"/>
      <c r="O208" s="78"/>
      <c r="P208" s="78"/>
      <c r="Q208" s="78"/>
    </row>
    <row r="209" spans="1:17" s="77" customFormat="1" ht="14.25" customHeight="1" x14ac:dyDescent="0.25">
      <c r="A209" s="114"/>
      <c r="B209" s="115"/>
      <c r="C209" s="113"/>
      <c r="D209" s="113"/>
      <c r="E209" s="113"/>
      <c r="F209" s="113"/>
      <c r="G209" s="113"/>
      <c r="H209" s="113"/>
      <c r="I209" s="113"/>
      <c r="J209" s="113"/>
      <c r="K209" s="113"/>
      <c r="L209" s="140"/>
      <c r="O209" s="78"/>
      <c r="P209" s="78"/>
      <c r="Q209" s="78"/>
    </row>
    <row r="210" spans="1:17" s="77" customFormat="1" ht="14.25" customHeight="1" x14ac:dyDescent="0.25">
      <c r="A210" s="114"/>
      <c r="B210" s="115"/>
      <c r="C210" s="113"/>
      <c r="D210" s="113"/>
      <c r="E210" s="113"/>
      <c r="F210" s="113"/>
      <c r="G210" s="113"/>
      <c r="H210" s="113"/>
      <c r="I210" s="113"/>
      <c r="J210" s="113"/>
      <c r="K210" s="113"/>
      <c r="L210" s="140"/>
      <c r="O210" s="78"/>
      <c r="P210" s="78"/>
      <c r="Q210" s="78"/>
    </row>
    <row r="211" spans="1:17" s="77" customFormat="1" ht="14.25" customHeight="1" x14ac:dyDescent="0.25">
      <c r="A211" s="114"/>
      <c r="B211" s="115"/>
      <c r="C211" s="113"/>
      <c r="D211" s="113"/>
      <c r="E211" s="113"/>
      <c r="F211" s="113"/>
      <c r="G211" s="113"/>
      <c r="H211" s="113"/>
      <c r="I211" s="113"/>
      <c r="J211" s="113"/>
      <c r="K211" s="113"/>
      <c r="L211" s="140"/>
      <c r="O211" s="78"/>
      <c r="P211" s="78"/>
      <c r="Q211" s="78"/>
    </row>
    <row r="212" spans="1:17" s="77" customFormat="1" ht="14.25" customHeight="1" x14ac:dyDescent="0.25">
      <c r="A212" s="114"/>
      <c r="B212" s="115"/>
      <c r="C212" s="113"/>
      <c r="D212" s="113"/>
      <c r="E212" s="113"/>
      <c r="F212" s="113"/>
      <c r="G212" s="113"/>
      <c r="H212" s="113"/>
      <c r="I212" s="113"/>
      <c r="J212" s="113"/>
      <c r="K212" s="113"/>
      <c r="L212" s="140"/>
      <c r="O212" s="78"/>
      <c r="P212" s="78"/>
      <c r="Q212" s="78"/>
    </row>
    <row r="213" spans="1:17" s="77" customFormat="1" ht="14.25" customHeight="1" x14ac:dyDescent="0.25">
      <c r="A213" s="114"/>
      <c r="B213" s="115"/>
      <c r="C213" s="113"/>
      <c r="D213" s="113"/>
      <c r="E213" s="113"/>
      <c r="F213" s="113"/>
      <c r="G213" s="113"/>
      <c r="H213" s="113"/>
      <c r="I213" s="113"/>
      <c r="J213" s="113"/>
      <c r="K213" s="113"/>
      <c r="L213" s="140"/>
      <c r="O213" s="78"/>
      <c r="P213" s="78"/>
      <c r="Q213" s="78"/>
    </row>
    <row r="214" spans="1:17" s="77" customFormat="1" ht="14.25" customHeight="1" x14ac:dyDescent="0.25">
      <c r="A214" s="114"/>
      <c r="B214" s="115"/>
      <c r="C214" s="113"/>
      <c r="D214" s="113"/>
      <c r="E214" s="113"/>
      <c r="F214" s="113"/>
      <c r="G214" s="113"/>
      <c r="H214" s="113"/>
      <c r="I214" s="113"/>
      <c r="J214" s="113"/>
      <c r="K214" s="113"/>
      <c r="L214" s="140"/>
      <c r="O214" s="78"/>
      <c r="P214" s="78"/>
      <c r="Q214" s="78"/>
    </row>
    <row r="215" spans="1:17" s="77" customFormat="1" ht="14.25" customHeight="1" x14ac:dyDescent="0.25">
      <c r="A215" s="114"/>
      <c r="B215" s="115"/>
      <c r="C215" s="113"/>
      <c r="D215" s="113"/>
      <c r="E215" s="113"/>
      <c r="F215" s="113"/>
      <c r="G215" s="113"/>
      <c r="H215" s="113"/>
      <c r="I215" s="113"/>
      <c r="J215" s="113"/>
      <c r="K215" s="113"/>
      <c r="L215" s="140"/>
      <c r="O215" s="78"/>
      <c r="P215" s="78"/>
      <c r="Q215" s="78"/>
    </row>
    <row r="216" spans="1:17" s="77" customFormat="1" ht="14.25" customHeight="1" x14ac:dyDescent="0.25">
      <c r="A216" s="114"/>
      <c r="B216" s="115"/>
      <c r="C216" s="113"/>
      <c r="D216" s="113"/>
      <c r="E216" s="113"/>
      <c r="F216" s="113"/>
      <c r="G216" s="113"/>
      <c r="H216" s="113"/>
      <c r="I216" s="113"/>
      <c r="J216" s="113"/>
      <c r="K216" s="113"/>
      <c r="L216" s="140"/>
      <c r="O216" s="78"/>
      <c r="P216" s="78"/>
      <c r="Q216" s="78"/>
    </row>
    <row r="217" spans="1:17" s="77" customFormat="1" ht="14.25" customHeight="1" x14ac:dyDescent="0.25">
      <c r="A217" s="114"/>
      <c r="B217" s="115"/>
      <c r="C217" s="113"/>
      <c r="D217" s="113"/>
      <c r="E217" s="113"/>
      <c r="F217" s="113"/>
      <c r="G217" s="113"/>
      <c r="H217" s="113"/>
      <c r="I217" s="113"/>
      <c r="J217" s="113"/>
      <c r="K217" s="113"/>
      <c r="L217" s="140"/>
      <c r="O217" s="78"/>
      <c r="P217" s="78"/>
      <c r="Q217" s="78"/>
    </row>
    <row r="218" spans="1:17" s="77" customFormat="1" ht="14.25" customHeight="1" x14ac:dyDescent="0.25">
      <c r="A218" s="114"/>
      <c r="B218" s="115"/>
      <c r="C218" s="113"/>
      <c r="D218" s="113"/>
      <c r="E218" s="113"/>
      <c r="F218" s="113"/>
      <c r="G218" s="113"/>
      <c r="H218" s="113"/>
      <c r="I218" s="113"/>
      <c r="J218" s="113"/>
      <c r="K218" s="113"/>
      <c r="L218" s="140"/>
      <c r="O218" s="78"/>
      <c r="P218" s="78"/>
      <c r="Q218" s="78"/>
    </row>
    <row r="219" spans="1:17" s="77" customFormat="1" ht="14.25" customHeight="1" x14ac:dyDescent="0.25">
      <c r="A219" s="114"/>
      <c r="B219" s="115"/>
      <c r="C219" s="113"/>
      <c r="D219" s="113"/>
      <c r="E219" s="113"/>
      <c r="F219" s="113"/>
      <c r="G219" s="113"/>
      <c r="H219" s="113"/>
      <c r="I219" s="113"/>
      <c r="J219" s="113"/>
      <c r="K219" s="113"/>
      <c r="L219" s="140"/>
      <c r="O219" s="78"/>
      <c r="P219" s="78"/>
      <c r="Q219" s="78"/>
    </row>
    <row r="220" spans="1:17" s="77" customFormat="1" ht="14.25" customHeight="1" x14ac:dyDescent="0.25">
      <c r="A220" s="114"/>
      <c r="B220" s="115"/>
      <c r="C220" s="113"/>
      <c r="D220" s="113"/>
      <c r="E220" s="113"/>
      <c r="F220" s="113"/>
      <c r="G220" s="113"/>
      <c r="H220" s="113"/>
      <c r="I220" s="113"/>
      <c r="J220" s="113"/>
      <c r="K220" s="113"/>
      <c r="L220" s="140"/>
      <c r="O220" s="78"/>
      <c r="P220" s="78"/>
      <c r="Q220" s="78"/>
    </row>
    <row r="221" spans="1:17" s="77" customFormat="1" ht="14.25" customHeight="1" x14ac:dyDescent="0.25">
      <c r="A221" s="114"/>
      <c r="B221" s="115"/>
      <c r="C221" s="113"/>
      <c r="D221" s="113"/>
      <c r="E221" s="113"/>
      <c r="F221" s="113"/>
      <c r="G221" s="113"/>
      <c r="H221" s="113"/>
      <c r="I221" s="113"/>
      <c r="J221" s="113"/>
      <c r="K221" s="113"/>
      <c r="L221" s="140"/>
      <c r="O221" s="78"/>
      <c r="P221" s="78"/>
      <c r="Q221" s="78"/>
    </row>
    <row r="222" spans="1:17" s="77" customFormat="1" ht="14.25" customHeight="1" x14ac:dyDescent="0.25">
      <c r="A222" s="114"/>
      <c r="B222" s="115"/>
      <c r="C222" s="113"/>
      <c r="D222" s="113"/>
      <c r="E222" s="113"/>
      <c r="F222" s="113"/>
      <c r="G222" s="113"/>
      <c r="H222" s="113"/>
      <c r="I222" s="113"/>
      <c r="J222" s="113"/>
      <c r="K222" s="113"/>
      <c r="L222" s="140"/>
      <c r="O222" s="78"/>
      <c r="P222" s="78"/>
      <c r="Q222" s="78"/>
    </row>
    <row r="223" spans="1:17" s="77" customFormat="1" ht="14.25" customHeight="1" x14ac:dyDescent="0.25">
      <c r="A223" s="114"/>
      <c r="B223" s="115"/>
      <c r="C223" s="113"/>
      <c r="D223" s="113"/>
      <c r="E223" s="113"/>
      <c r="F223" s="113"/>
      <c r="G223" s="113"/>
      <c r="H223" s="113"/>
      <c r="I223" s="113"/>
      <c r="J223" s="113"/>
      <c r="K223" s="113"/>
      <c r="L223" s="140"/>
      <c r="O223" s="78"/>
      <c r="P223" s="78"/>
      <c r="Q223" s="78"/>
    </row>
    <row r="224" spans="1:17" s="77" customFormat="1" ht="14.25" customHeight="1" x14ac:dyDescent="0.25">
      <c r="A224" s="114"/>
      <c r="B224" s="115"/>
      <c r="C224" s="113"/>
      <c r="D224" s="113"/>
      <c r="E224" s="113"/>
      <c r="F224" s="113"/>
      <c r="G224" s="113"/>
      <c r="H224" s="113"/>
      <c r="I224" s="113"/>
      <c r="J224" s="113"/>
      <c r="K224" s="113"/>
      <c r="L224" s="140"/>
      <c r="O224" s="78"/>
      <c r="P224" s="78"/>
      <c r="Q224" s="78"/>
    </row>
    <row r="225" spans="1:17" s="77" customFormat="1" ht="14.25" customHeight="1" x14ac:dyDescent="0.25">
      <c r="A225" s="114"/>
      <c r="B225" s="115"/>
      <c r="C225" s="113"/>
      <c r="D225" s="113"/>
      <c r="E225" s="113"/>
      <c r="F225" s="113"/>
      <c r="G225" s="113"/>
      <c r="H225" s="113"/>
      <c r="I225" s="113"/>
      <c r="J225" s="113"/>
      <c r="K225" s="113"/>
      <c r="L225" s="140"/>
      <c r="O225" s="78"/>
      <c r="P225" s="78"/>
      <c r="Q225" s="78"/>
    </row>
    <row r="226" spans="1:17" s="77" customFormat="1" ht="14.25" customHeight="1" x14ac:dyDescent="0.25">
      <c r="A226" s="114"/>
      <c r="B226" s="115"/>
      <c r="C226" s="113"/>
      <c r="D226" s="113"/>
      <c r="E226" s="113"/>
      <c r="F226" s="113"/>
      <c r="G226" s="113"/>
      <c r="H226" s="113"/>
      <c r="I226" s="113"/>
      <c r="J226" s="113"/>
      <c r="K226" s="113"/>
      <c r="L226" s="140"/>
      <c r="O226" s="78"/>
      <c r="P226" s="78"/>
      <c r="Q226" s="78"/>
    </row>
    <row r="227" spans="1:17" s="77" customFormat="1" ht="14.25" customHeight="1" x14ac:dyDescent="0.25">
      <c r="A227" s="114"/>
      <c r="B227" s="115"/>
      <c r="C227" s="113"/>
      <c r="D227" s="113"/>
      <c r="E227" s="113"/>
      <c r="F227" s="113"/>
      <c r="G227" s="113"/>
      <c r="H227" s="113"/>
      <c r="I227" s="113"/>
      <c r="J227" s="113"/>
      <c r="K227" s="113"/>
      <c r="L227" s="140"/>
      <c r="O227" s="78"/>
      <c r="P227" s="78"/>
      <c r="Q227" s="78"/>
    </row>
    <row r="228" spans="1:17" s="77" customFormat="1" ht="14.25" customHeight="1" x14ac:dyDescent="0.25">
      <c r="A228" s="114"/>
      <c r="B228" s="115"/>
      <c r="C228" s="113"/>
      <c r="D228" s="113"/>
      <c r="E228" s="113"/>
      <c r="F228" s="113"/>
      <c r="G228" s="113"/>
      <c r="H228" s="113"/>
      <c r="I228" s="113"/>
      <c r="J228" s="113"/>
      <c r="K228" s="113"/>
      <c r="L228" s="140"/>
      <c r="O228" s="78"/>
      <c r="P228" s="78"/>
      <c r="Q228" s="78"/>
    </row>
    <row r="229" spans="1:17" s="77" customFormat="1" ht="14.25" customHeight="1" x14ac:dyDescent="0.25">
      <c r="A229" s="114"/>
      <c r="B229" s="115"/>
      <c r="C229" s="113"/>
      <c r="D229" s="113"/>
      <c r="E229" s="113"/>
      <c r="F229" s="113"/>
      <c r="G229" s="113"/>
      <c r="H229" s="113"/>
      <c r="I229" s="113"/>
      <c r="J229" s="113"/>
      <c r="K229" s="113"/>
      <c r="L229" s="140"/>
      <c r="O229" s="78"/>
      <c r="P229" s="78"/>
      <c r="Q229" s="78"/>
    </row>
    <row r="230" spans="1:17" s="77" customFormat="1" ht="14.25" customHeight="1" x14ac:dyDescent="0.25">
      <c r="A230" s="114"/>
      <c r="B230" s="115"/>
      <c r="C230" s="113"/>
      <c r="D230" s="113"/>
      <c r="E230" s="113"/>
      <c r="F230" s="113"/>
      <c r="G230" s="113"/>
      <c r="H230" s="113"/>
      <c r="I230" s="113"/>
      <c r="J230" s="113"/>
      <c r="K230" s="113"/>
      <c r="L230" s="140"/>
      <c r="O230" s="78"/>
      <c r="P230" s="78"/>
      <c r="Q230" s="78"/>
    </row>
    <row r="231" spans="1:17" s="77" customFormat="1" ht="14.25" customHeight="1" x14ac:dyDescent="0.25">
      <c r="A231" s="114"/>
      <c r="B231" s="115"/>
      <c r="C231" s="113"/>
      <c r="D231" s="113"/>
      <c r="E231" s="113"/>
      <c r="F231" s="113"/>
      <c r="G231" s="113"/>
      <c r="H231" s="113"/>
      <c r="I231" s="113"/>
      <c r="J231" s="113"/>
      <c r="K231" s="113"/>
      <c r="L231" s="140"/>
      <c r="O231" s="78"/>
      <c r="P231" s="78"/>
      <c r="Q231" s="78"/>
    </row>
    <row r="232" spans="1:17" s="77" customFormat="1" ht="14.25" customHeight="1" x14ac:dyDescent="0.25">
      <c r="A232" s="114"/>
      <c r="B232" s="115"/>
      <c r="C232" s="113"/>
      <c r="D232" s="113"/>
      <c r="E232" s="113"/>
      <c r="F232" s="113"/>
      <c r="G232" s="113"/>
      <c r="H232" s="113"/>
      <c r="I232" s="113"/>
      <c r="J232" s="113"/>
      <c r="K232" s="113"/>
      <c r="L232" s="140"/>
      <c r="O232" s="78"/>
      <c r="P232" s="78"/>
      <c r="Q232" s="78"/>
    </row>
    <row r="233" spans="1:17" s="77" customFormat="1" ht="14.25" customHeight="1" x14ac:dyDescent="0.25">
      <c r="A233" s="114"/>
      <c r="B233" s="115"/>
      <c r="C233" s="113"/>
      <c r="D233" s="113"/>
      <c r="E233" s="113"/>
      <c r="F233" s="113"/>
      <c r="G233" s="113"/>
      <c r="H233" s="113"/>
      <c r="I233" s="113"/>
      <c r="J233" s="113"/>
      <c r="K233" s="113"/>
      <c r="L233" s="140"/>
      <c r="O233" s="78"/>
      <c r="P233" s="78"/>
      <c r="Q233" s="78"/>
    </row>
    <row r="234" spans="1:17" s="77" customFormat="1" ht="14.25" customHeight="1" x14ac:dyDescent="0.25">
      <c r="A234" s="114"/>
      <c r="B234" s="115"/>
      <c r="C234" s="113"/>
      <c r="D234" s="113"/>
      <c r="E234" s="113"/>
      <c r="F234" s="113"/>
      <c r="G234" s="113"/>
      <c r="H234" s="113"/>
      <c r="I234" s="113"/>
      <c r="J234" s="113"/>
      <c r="K234" s="113"/>
      <c r="L234" s="140"/>
      <c r="O234" s="78"/>
      <c r="P234" s="78"/>
      <c r="Q234" s="78"/>
    </row>
    <row r="235" spans="1:17" s="77" customFormat="1" ht="14.25" customHeight="1" x14ac:dyDescent="0.25">
      <c r="A235" s="114"/>
      <c r="B235" s="115"/>
      <c r="C235" s="113"/>
      <c r="D235" s="113"/>
      <c r="E235" s="113"/>
      <c r="F235" s="113"/>
      <c r="G235" s="113"/>
      <c r="H235" s="113"/>
      <c r="I235" s="113"/>
      <c r="J235" s="113"/>
      <c r="K235" s="113"/>
      <c r="L235" s="140"/>
      <c r="O235" s="78"/>
      <c r="P235" s="78"/>
      <c r="Q235" s="78"/>
    </row>
    <row r="236" spans="1:17" s="77" customFormat="1" ht="14.25" customHeight="1" x14ac:dyDescent="0.25">
      <c r="A236" s="114"/>
      <c r="B236" s="115"/>
      <c r="C236" s="113"/>
      <c r="D236" s="113"/>
      <c r="E236" s="113"/>
      <c r="F236" s="113"/>
      <c r="G236" s="113"/>
      <c r="H236" s="113"/>
      <c r="I236" s="113"/>
      <c r="J236" s="113"/>
      <c r="K236" s="113"/>
      <c r="L236" s="140"/>
      <c r="O236" s="78"/>
      <c r="P236" s="78"/>
      <c r="Q236" s="78"/>
    </row>
    <row r="237" spans="1:17" s="77" customFormat="1" ht="14.25" customHeight="1" x14ac:dyDescent="0.25">
      <c r="A237" s="114"/>
      <c r="B237" s="115"/>
      <c r="C237" s="113"/>
      <c r="D237" s="113"/>
      <c r="E237" s="113"/>
      <c r="F237" s="113"/>
      <c r="G237" s="113"/>
      <c r="H237" s="113"/>
      <c r="I237" s="113"/>
      <c r="J237" s="113"/>
      <c r="K237" s="113"/>
      <c r="L237" s="140"/>
      <c r="O237" s="78"/>
      <c r="P237" s="78"/>
      <c r="Q237" s="78"/>
    </row>
    <row r="238" spans="1:17" s="77" customFormat="1" ht="14.25" customHeight="1" x14ac:dyDescent="0.25">
      <c r="A238" s="114"/>
      <c r="B238" s="115"/>
      <c r="C238" s="113"/>
      <c r="D238" s="113"/>
      <c r="E238" s="113"/>
      <c r="F238" s="113"/>
      <c r="G238" s="113"/>
      <c r="H238" s="113"/>
      <c r="I238" s="113"/>
      <c r="J238" s="113"/>
      <c r="K238" s="113"/>
      <c r="L238" s="140"/>
      <c r="O238" s="78"/>
      <c r="P238" s="78"/>
      <c r="Q238" s="78"/>
    </row>
    <row r="239" spans="1:17" s="77" customFormat="1" ht="14.25" customHeight="1" x14ac:dyDescent="0.25">
      <c r="A239" s="114"/>
      <c r="B239" s="115"/>
      <c r="C239" s="113"/>
      <c r="D239" s="113"/>
      <c r="E239" s="113"/>
      <c r="F239" s="113"/>
      <c r="G239" s="113"/>
      <c r="H239" s="113"/>
      <c r="I239" s="113"/>
      <c r="J239" s="113"/>
      <c r="K239" s="113"/>
      <c r="L239" s="140"/>
      <c r="O239" s="78"/>
      <c r="P239" s="78"/>
      <c r="Q239" s="78"/>
    </row>
    <row r="240" spans="1:17" s="77" customFormat="1" ht="14.25" customHeight="1" x14ac:dyDescent="0.25">
      <c r="A240" s="114"/>
      <c r="B240" s="115"/>
      <c r="C240" s="113"/>
      <c r="D240" s="113"/>
      <c r="E240" s="113"/>
      <c r="F240" s="113"/>
      <c r="G240" s="113"/>
      <c r="H240" s="113"/>
      <c r="I240" s="113"/>
      <c r="J240" s="113"/>
      <c r="K240" s="113"/>
      <c r="L240" s="140"/>
      <c r="O240" s="78"/>
      <c r="P240" s="78"/>
      <c r="Q240" s="78"/>
    </row>
    <row r="241" spans="1:17" s="77" customFormat="1" ht="14.25" customHeight="1" x14ac:dyDescent="0.25">
      <c r="A241" s="114"/>
      <c r="B241" s="115"/>
      <c r="C241" s="113"/>
      <c r="D241" s="113"/>
      <c r="E241" s="113"/>
      <c r="F241" s="113"/>
      <c r="G241" s="113"/>
      <c r="H241" s="113"/>
      <c r="I241" s="113"/>
      <c r="J241" s="113"/>
      <c r="K241" s="113"/>
      <c r="L241" s="140"/>
      <c r="O241" s="78"/>
      <c r="P241" s="78"/>
      <c r="Q241" s="78"/>
    </row>
    <row r="242" spans="1:17" s="77" customFormat="1" ht="14.25" customHeight="1" x14ac:dyDescent="0.25">
      <c r="A242" s="114"/>
      <c r="B242" s="115"/>
      <c r="C242" s="113"/>
      <c r="D242" s="113"/>
      <c r="E242" s="113"/>
      <c r="F242" s="113"/>
      <c r="G242" s="113"/>
      <c r="H242" s="113"/>
      <c r="I242" s="113"/>
      <c r="J242" s="113"/>
      <c r="K242" s="113"/>
      <c r="L242" s="140"/>
      <c r="O242" s="78"/>
      <c r="P242" s="78"/>
      <c r="Q242" s="78"/>
    </row>
    <row r="243" spans="1:17" s="77" customFormat="1" ht="14.25" customHeight="1" x14ac:dyDescent="0.25">
      <c r="A243" s="114"/>
      <c r="B243" s="115"/>
      <c r="C243" s="113"/>
      <c r="D243" s="113"/>
      <c r="E243" s="113"/>
      <c r="F243" s="113"/>
      <c r="G243" s="113"/>
      <c r="H243" s="113"/>
      <c r="I243" s="113"/>
      <c r="J243" s="113"/>
      <c r="K243" s="113"/>
      <c r="L243" s="140"/>
      <c r="O243" s="78"/>
      <c r="P243" s="78"/>
      <c r="Q243" s="78"/>
    </row>
    <row r="244" spans="1:17" s="77" customFormat="1" ht="14.25" customHeight="1" x14ac:dyDescent="0.25">
      <c r="A244" s="114"/>
      <c r="B244" s="115"/>
      <c r="C244" s="113"/>
      <c r="D244" s="113"/>
      <c r="E244" s="113"/>
      <c r="F244" s="113"/>
      <c r="G244" s="113"/>
      <c r="H244" s="113"/>
      <c r="I244" s="113"/>
      <c r="J244" s="113"/>
      <c r="K244" s="113"/>
      <c r="L244" s="140"/>
      <c r="O244" s="78"/>
      <c r="P244" s="78"/>
      <c r="Q244" s="78"/>
    </row>
    <row r="245" spans="1:17" s="77" customFormat="1" ht="14.25" customHeight="1" x14ac:dyDescent="0.25">
      <c r="A245" s="114"/>
      <c r="B245" s="115"/>
      <c r="C245" s="113"/>
      <c r="D245" s="113"/>
      <c r="E245" s="113"/>
      <c r="F245" s="113"/>
      <c r="G245" s="113"/>
      <c r="H245" s="113"/>
      <c r="I245" s="113"/>
      <c r="J245" s="113"/>
      <c r="K245" s="113"/>
      <c r="L245" s="140"/>
      <c r="O245" s="78"/>
      <c r="P245" s="78"/>
      <c r="Q245" s="78"/>
    </row>
    <row r="246" spans="1:17" s="77" customFormat="1" ht="14.25" customHeight="1" x14ac:dyDescent="0.25">
      <c r="A246" s="114"/>
      <c r="B246" s="115"/>
      <c r="C246" s="113"/>
      <c r="D246" s="113"/>
      <c r="E246" s="113"/>
      <c r="F246" s="113"/>
      <c r="G246" s="113"/>
      <c r="H246" s="113"/>
      <c r="I246" s="113"/>
      <c r="J246" s="113"/>
      <c r="K246" s="113"/>
      <c r="L246" s="140"/>
      <c r="O246" s="78"/>
      <c r="P246" s="78"/>
      <c r="Q246" s="78"/>
    </row>
    <row r="247" spans="1:17" s="77" customFormat="1" ht="14.25" customHeight="1" x14ac:dyDescent="0.25">
      <c r="A247" s="114"/>
      <c r="B247" s="115"/>
      <c r="C247" s="113"/>
      <c r="D247" s="113"/>
      <c r="E247" s="113"/>
      <c r="F247" s="113"/>
      <c r="G247" s="113"/>
      <c r="H247" s="113"/>
      <c r="I247" s="113"/>
      <c r="J247" s="113"/>
      <c r="K247" s="113"/>
      <c r="L247" s="140"/>
      <c r="O247" s="78"/>
      <c r="P247" s="78"/>
      <c r="Q247" s="78"/>
    </row>
    <row r="248" spans="1:17" s="77" customFormat="1" ht="14.25" customHeight="1" x14ac:dyDescent="0.25">
      <c r="A248" s="114"/>
      <c r="B248" s="115"/>
      <c r="C248" s="113"/>
      <c r="D248" s="113"/>
      <c r="E248" s="113"/>
      <c r="F248" s="113"/>
      <c r="G248" s="113"/>
      <c r="H248" s="113"/>
      <c r="I248" s="113"/>
      <c r="J248" s="113"/>
      <c r="K248" s="113"/>
      <c r="L248" s="140"/>
      <c r="O248" s="78"/>
      <c r="P248" s="78"/>
      <c r="Q248" s="78"/>
    </row>
    <row r="249" spans="1:17" s="77" customFormat="1" ht="14.25" customHeight="1" x14ac:dyDescent="0.25">
      <c r="A249" s="114"/>
      <c r="B249" s="115"/>
      <c r="C249" s="113"/>
      <c r="D249" s="113"/>
      <c r="E249" s="113"/>
      <c r="F249" s="113"/>
      <c r="G249" s="113"/>
      <c r="H249" s="113"/>
      <c r="I249" s="113"/>
      <c r="J249" s="113"/>
      <c r="K249" s="113"/>
      <c r="L249" s="140"/>
      <c r="O249" s="78"/>
      <c r="P249" s="78"/>
      <c r="Q249" s="78"/>
    </row>
    <row r="250" spans="1:17" s="77" customFormat="1" ht="14.25" customHeight="1" x14ac:dyDescent="0.25">
      <c r="A250" s="114"/>
      <c r="B250" s="115"/>
      <c r="C250" s="113"/>
      <c r="D250" s="113"/>
      <c r="E250" s="113"/>
      <c r="F250" s="113"/>
      <c r="G250" s="113"/>
      <c r="H250" s="113"/>
      <c r="I250" s="113"/>
      <c r="J250" s="113"/>
      <c r="K250" s="113"/>
      <c r="L250" s="140"/>
      <c r="O250" s="78"/>
      <c r="P250" s="78"/>
      <c r="Q250" s="78"/>
    </row>
    <row r="251" spans="1:17" s="77" customFormat="1" ht="14.25" customHeight="1" x14ac:dyDescent="0.25">
      <c r="A251" s="114"/>
      <c r="B251" s="115"/>
      <c r="C251" s="113"/>
      <c r="D251" s="113"/>
      <c r="E251" s="113"/>
      <c r="F251" s="113"/>
      <c r="G251" s="113"/>
      <c r="H251" s="113"/>
      <c r="I251" s="113"/>
      <c r="J251" s="113"/>
      <c r="K251" s="113"/>
      <c r="L251" s="140"/>
      <c r="O251" s="78"/>
      <c r="P251" s="78"/>
      <c r="Q251" s="78"/>
    </row>
    <row r="252" spans="1:17" s="77" customFormat="1" ht="14.25" customHeight="1" x14ac:dyDescent="0.25">
      <c r="A252" s="114"/>
      <c r="B252" s="115"/>
      <c r="C252" s="113"/>
      <c r="D252" s="113"/>
      <c r="E252" s="113"/>
      <c r="F252" s="113"/>
      <c r="G252" s="113"/>
      <c r="H252" s="113"/>
      <c r="I252" s="113"/>
      <c r="J252" s="113"/>
      <c r="K252" s="113"/>
      <c r="L252" s="140"/>
      <c r="O252" s="78"/>
      <c r="P252" s="78"/>
      <c r="Q252" s="78"/>
    </row>
    <row r="253" spans="1:17" s="77" customFormat="1" ht="14.25" customHeight="1" x14ac:dyDescent="0.25">
      <c r="A253" s="114"/>
      <c r="B253" s="115"/>
      <c r="C253" s="113"/>
      <c r="D253" s="113"/>
      <c r="E253" s="113"/>
      <c r="F253" s="113"/>
      <c r="G253" s="113"/>
      <c r="H253" s="113"/>
      <c r="I253" s="113"/>
      <c r="J253" s="113"/>
      <c r="K253" s="113"/>
      <c r="L253" s="140"/>
      <c r="O253" s="78"/>
      <c r="P253" s="78"/>
      <c r="Q253" s="78"/>
    </row>
    <row r="254" spans="1:17" s="77" customFormat="1" ht="14.25" customHeight="1" x14ac:dyDescent="0.25">
      <c r="A254" s="114"/>
      <c r="B254" s="115"/>
      <c r="C254" s="113"/>
      <c r="D254" s="113"/>
      <c r="E254" s="113"/>
      <c r="F254" s="113"/>
      <c r="G254" s="113"/>
      <c r="H254" s="113"/>
      <c r="I254" s="113"/>
      <c r="J254" s="113"/>
      <c r="K254" s="113"/>
      <c r="L254" s="140"/>
      <c r="O254" s="78"/>
      <c r="P254" s="78"/>
      <c r="Q254" s="78"/>
    </row>
    <row r="255" spans="1:17" s="77" customFormat="1" ht="14.25" customHeight="1" x14ac:dyDescent="0.25">
      <c r="A255" s="114"/>
      <c r="B255" s="115"/>
      <c r="C255" s="113"/>
      <c r="D255" s="113"/>
      <c r="E255" s="113"/>
      <c r="F255" s="113"/>
      <c r="G255" s="113"/>
      <c r="H255" s="113"/>
      <c r="I255" s="113"/>
      <c r="J255" s="113"/>
      <c r="K255" s="113"/>
      <c r="L255" s="140"/>
      <c r="O255" s="78"/>
      <c r="P255" s="78"/>
      <c r="Q255" s="78"/>
    </row>
    <row r="256" spans="1:17" s="77" customFormat="1" ht="14.25" customHeight="1" x14ac:dyDescent="0.25">
      <c r="A256" s="114"/>
      <c r="B256" s="115"/>
      <c r="C256" s="113"/>
      <c r="D256" s="113"/>
      <c r="E256" s="113"/>
      <c r="F256" s="113"/>
      <c r="G256" s="113"/>
      <c r="H256" s="113"/>
      <c r="I256" s="113"/>
      <c r="J256" s="113"/>
      <c r="K256" s="113"/>
      <c r="L256" s="140"/>
      <c r="O256" s="78"/>
      <c r="P256" s="78"/>
      <c r="Q256" s="78"/>
    </row>
    <row r="257" spans="1:17" s="77" customFormat="1" ht="14.25" customHeight="1" x14ac:dyDescent="0.25">
      <c r="A257" s="114"/>
      <c r="B257" s="115"/>
      <c r="C257" s="113"/>
      <c r="D257" s="113"/>
      <c r="E257" s="113"/>
      <c r="F257" s="113"/>
      <c r="G257" s="113"/>
      <c r="H257" s="113"/>
      <c r="I257" s="113"/>
      <c r="J257" s="113"/>
      <c r="K257" s="113"/>
      <c r="L257" s="140"/>
      <c r="O257" s="78"/>
      <c r="P257" s="78"/>
      <c r="Q257" s="78"/>
    </row>
    <row r="258" spans="1:17" s="77" customFormat="1" ht="14.25" customHeight="1" x14ac:dyDescent="0.25">
      <c r="A258" s="114"/>
      <c r="B258" s="115"/>
      <c r="C258" s="113"/>
      <c r="D258" s="113"/>
      <c r="E258" s="113"/>
      <c r="F258" s="113"/>
      <c r="G258" s="113"/>
      <c r="H258" s="113"/>
      <c r="I258" s="113"/>
      <c r="J258" s="113"/>
      <c r="K258" s="113"/>
      <c r="L258" s="140"/>
      <c r="O258" s="78"/>
      <c r="P258" s="78"/>
      <c r="Q258" s="78"/>
    </row>
    <row r="259" spans="1:17" s="77" customFormat="1" ht="14.25" customHeight="1" x14ac:dyDescent="0.25">
      <c r="A259" s="114"/>
      <c r="B259" s="115"/>
      <c r="C259" s="113"/>
      <c r="D259" s="113"/>
      <c r="E259" s="113"/>
      <c r="F259" s="113"/>
      <c r="G259" s="113"/>
      <c r="H259" s="113"/>
      <c r="I259" s="113"/>
      <c r="J259" s="113"/>
      <c r="K259" s="113"/>
      <c r="L259" s="140"/>
      <c r="O259" s="78"/>
      <c r="P259" s="78"/>
      <c r="Q259" s="78"/>
    </row>
    <row r="260" spans="1:17" s="77" customFormat="1" ht="14.25" customHeight="1" x14ac:dyDescent="0.25">
      <c r="A260" s="114"/>
      <c r="B260" s="115"/>
      <c r="C260" s="113"/>
      <c r="D260" s="113"/>
      <c r="E260" s="113"/>
      <c r="F260" s="113"/>
      <c r="G260" s="113"/>
      <c r="H260" s="113"/>
      <c r="I260" s="113"/>
      <c r="J260" s="113"/>
      <c r="K260" s="113"/>
      <c r="L260" s="140"/>
      <c r="O260" s="78"/>
      <c r="P260" s="78"/>
      <c r="Q260" s="78"/>
    </row>
    <row r="261" spans="1:17" s="77" customFormat="1" ht="14.25" customHeight="1" x14ac:dyDescent="0.25">
      <c r="A261" s="114"/>
      <c r="B261" s="115"/>
      <c r="C261" s="113"/>
      <c r="D261" s="113"/>
      <c r="E261" s="113"/>
      <c r="F261" s="113"/>
      <c r="G261" s="113"/>
      <c r="H261" s="113"/>
      <c r="I261" s="113"/>
      <c r="J261" s="113"/>
      <c r="K261" s="113"/>
      <c r="L261" s="140"/>
      <c r="O261" s="78"/>
      <c r="P261" s="78"/>
      <c r="Q261" s="78"/>
    </row>
    <row r="262" spans="1:17" s="77" customFormat="1" ht="14.25" customHeight="1" x14ac:dyDescent="0.25">
      <c r="A262" s="114"/>
      <c r="B262" s="115"/>
      <c r="C262" s="113"/>
      <c r="D262" s="113"/>
      <c r="E262" s="113"/>
      <c r="F262" s="113"/>
      <c r="G262" s="113"/>
      <c r="H262" s="113"/>
      <c r="I262" s="113"/>
      <c r="J262" s="113"/>
      <c r="K262" s="113"/>
      <c r="L262" s="140"/>
      <c r="O262" s="78"/>
      <c r="P262" s="78"/>
      <c r="Q262" s="78"/>
    </row>
    <row r="263" spans="1:17" s="77" customFormat="1" ht="14.25" customHeight="1" x14ac:dyDescent="0.25">
      <c r="A263" s="114"/>
      <c r="B263" s="115"/>
      <c r="C263" s="113"/>
      <c r="D263" s="113"/>
      <c r="E263" s="113"/>
      <c r="F263" s="113"/>
      <c r="G263" s="113"/>
      <c r="H263" s="113"/>
      <c r="I263" s="113"/>
      <c r="J263" s="113"/>
      <c r="K263" s="113"/>
      <c r="L263" s="140"/>
      <c r="O263" s="78"/>
      <c r="P263" s="78"/>
      <c r="Q263" s="78"/>
    </row>
    <row r="264" spans="1:17" s="77" customFormat="1" ht="14.25" customHeight="1" x14ac:dyDescent="0.25">
      <c r="A264" s="114"/>
      <c r="B264" s="115"/>
      <c r="C264" s="113"/>
      <c r="D264" s="113"/>
      <c r="E264" s="113"/>
      <c r="F264" s="113"/>
      <c r="G264" s="113"/>
      <c r="H264" s="113"/>
      <c r="I264" s="113"/>
      <c r="J264" s="113"/>
      <c r="K264" s="113"/>
      <c r="L264" s="140"/>
      <c r="O264" s="78"/>
      <c r="P264" s="78"/>
      <c r="Q264" s="78"/>
    </row>
    <row r="265" spans="1:17" s="77" customFormat="1" ht="14.25" customHeight="1" x14ac:dyDescent="0.25">
      <c r="A265" s="114"/>
      <c r="B265" s="115"/>
      <c r="C265" s="113"/>
      <c r="D265" s="113"/>
      <c r="E265" s="113"/>
      <c r="F265" s="113"/>
      <c r="G265" s="113"/>
      <c r="H265" s="113"/>
      <c r="I265" s="113"/>
      <c r="J265" s="113"/>
      <c r="K265" s="113"/>
      <c r="L265" s="140"/>
      <c r="O265" s="78"/>
      <c r="P265" s="78"/>
      <c r="Q265" s="78"/>
    </row>
    <row r="266" spans="1:17" s="77" customFormat="1" ht="14.25" customHeight="1" x14ac:dyDescent="0.25">
      <c r="A266" s="114"/>
      <c r="B266" s="115"/>
      <c r="C266" s="113"/>
      <c r="D266" s="113"/>
      <c r="E266" s="113"/>
      <c r="F266" s="113"/>
      <c r="G266" s="113"/>
      <c r="H266" s="113"/>
      <c r="I266" s="113"/>
      <c r="J266" s="113"/>
      <c r="K266" s="113"/>
      <c r="L266" s="140"/>
      <c r="O266" s="78"/>
      <c r="P266" s="78"/>
      <c r="Q266" s="78"/>
    </row>
    <row r="267" spans="1:17" s="77" customFormat="1" ht="14.25" customHeight="1" x14ac:dyDescent="0.25">
      <c r="A267" s="114"/>
      <c r="B267" s="115"/>
      <c r="C267" s="113"/>
      <c r="D267" s="113"/>
      <c r="E267" s="113"/>
      <c r="F267" s="113"/>
      <c r="G267" s="113"/>
      <c r="H267" s="113"/>
      <c r="I267" s="113"/>
      <c r="J267" s="113"/>
      <c r="K267" s="113"/>
      <c r="L267" s="140"/>
      <c r="O267" s="78"/>
      <c r="P267" s="78"/>
      <c r="Q267" s="78"/>
    </row>
    <row r="268" spans="1:17" s="77" customFormat="1" ht="14.25" customHeight="1" x14ac:dyDescent="0.25">
      <c r="A268" s="114"/>
      <c r="B268" s="115"/>
      <c r="C268" s="113"/>
      <c r="D268" s="113"/>
      <c r="E268" s="113"/>
      <c r="F268" s="113"/>
      <c r="G268" s="113"/>
      <c r="H268" s="113"/>
      <c r="I268" s="113"/>
      <c r="J268" s="113"/>
      <c r="K268" s="113"/>
      <c r="L268" s="140"/>
      <c r="O268" s="78"/>
      <c r="P268" s="78"/>
      <c r="Q268" s="78"/>
    </row>
    <row r="269" spans="1:17" s="77" customFormat="1" ht="14.25" customHeight="1" x14ac:dyDescent="0.25">
      <c r="A269" s="114"/>
      <c r="B269" s="115"/>
      <c r="C269" s="113"/>
      <c r="D269" s="113"/>
      <c r="E269" s="113"/>
      <c r="F269" s="113"/>
      <c r="G269" s="113"/>
      <c r="H269" s="113"/>
      <c r="I269" s="113"/>
      <c r="J269" s="113"/>
      <c r="K269" s="113"/>
      <c r="L269" s="140"/>
      <c r="O269" s="78"/>
      <c r="P269" s="78"/>
      <c r="Q269" s="78"/>
    </row>
    <row r="270" spans="1:17" s="77" customFormat="1" ht="14.25" customHeight="1" x14ac:dyDescent="0.25">
      <c r="A270" s="114"/>
      <c r="B270" s="115"/>
      <c r="C270" s="113"/>
      <c r="D270" s="113"/>
      <c r="E270" s="113"/>
      <c r="F270" s="113"/>
      <c r="G270" s="113"/>
      <c r="H270" s="113"/>
      <c r="I270" s="113"/>
      <c r="J270" s="113"/>
      <c r="K270" s="113"/>
      <c r="L270" s="140"/>
      <c r="O270" s="78"/>
      <c r="P270" s="78"/>
      <c r="Q270" s="78"/>
    </row>
    <row r="271" spans="1:17" s="77" customFormat="1" ht="14.25" customHeight="1" x14ac:dyDescent="0.25">
      <c r="A271" s="114"/>
      <c r="B271" s="115"/>
      <c r="C271" s="113"/>
      <c r="D271" s="113"/>
      <c r="E271" s="113"/>
      <c r="F271" s="113"/>
      <c r="G271" s="113"/>
      <c r="H271" s="113"/>
      <c r="I271" s="113"/>
      <c r="J271" s="113"/>
      <c r="K271" s="113"/>
      <c r="L271" s="140"/>
      <c r="O271" s="78"/>
      <c r="P271" s="78"/>
      <c r="Q271" s="78"/>
    </row>
    <row r="272" spans="1:17" s="77" customFormat="1" ht="14.25" customHeight="1" x14ac:dyDescent="0.25">
      <c r="A272" s="114"/>
      <c r="B272" s="115"/>
      <c r="C272" s="113"/>
      <c r="D272" s="113"/>
      <c r="E272" s="113"/>
      <c r="F272" s="113"/>
      <c r="G272" s="113"/>
      <c r="H272" s="113"/>
      <c r="I272" s="113"/>
      <c r="J272" s="113"/>
      <c r="K272" s="113"/>
      <c r="L272" s="140"/>
      <c r="O272" s="78"/>
      <c r="P272" s="78"/>
      <c r="Q272" s="78"/>
    </row>
    <row r="273" spans="1:17" s="77" customFormat="1" ht="14.25" customHeight="1" x14ac:dyDescent="0.25">
      <c r="A273" s="114"/>
      <c r="B273" s="115"/>
      <c r="C273" s="113"/>
      <c r="D273" s="113"/>
      <c r="E273" s="113"/>
      <c r="F273" s="113"/>
      <c r="G273" s="113"/>
      <c r="H273" s="113"/>
      <c r="I273" s="113"/>
      <c r="J273" s="113"/>
      <c r="K273" s="113"/>
      <c r="L273" s="140"/>
      <c r="O273" s="78"/>
      <c r="P273" s="78"/>
      <c r="Q273" s="78"/>
    </row>
    <row r="274" spans="1:17" s="77" customFormat="1" ht="14.25" customHeight="1" x14ac:dyDescent="0.25">
      <c r="A274" s="114"/>
      <c r="B274" s="115"/>
      <c r="C274" s="113"/>
      <c r="D274" s="113"/>
      <c r="E274" s="113"/>
      <c r="F274" s="113"/>
      <c r="G274" s="113"/>
      <c r="H274" s="113"/>
      <c r="I274" s="113"/>
      <c r="J274" s="113"/>
      <c r="K274" s="113"/>
      <c r="L274" s="140"/>
      <c r="O274" s="78"/>
      <c r="P274" s="78"/>
      <c r="Q274" s="78"/>
    </row>
    <row r="275" spans="1:17" s="77" customFormat="1" ht="14.25" customHeight="1" x14ac:dyDescent="0.25">
      <c r="A275" s="114"/>
      <c r="B275" s="115"/>
      <c r="C275" s="113"/>
      <c r="D275" s="113"/>
      <c r="E275" s="113"/>
      <c r="F275" s="113"/>
      <c r="G275" s="113"/>
      <c r="H275" s="113"/>
      <c r="I275" s="113"/>
      <c r="J275" s="113"/>
      <c r="K275" s="113"/>
      <c r="L275" s="140"/>
      <c r="O275" s="78"/>
      <c r="P275" s="78"/>
      <c r="Q275" s="78"/>
    </row>
    <row r="276" spans="1:17" s="77" customFormat="1" ht="14.25" customHeight="1" x14ac:dyDescent="0.25">
      <c r="A276" s="114"/>
      <c r="B276" s="115"/>
      <c r="C276" s="113"/>
      <c r="D276" s="113"/>
      <c r="E276" s="113"/>
      <c r="F276" s="113"/>
      <c r="G276" s="113"/>
      <c r="H276" s="113"/>
      <c r="I276" s="113"/>
      <c r="J276" s="113"/>
      <c r="K276" s="113"/>
      <c r="L276" s="140"/>
      <c r="O276" s="78"/>
      <c r="P276" s="78"/>
      <c r="Q276" s="78"/>
    </row>
    <row r="277" spans="1:17" s="77" customFormat="1" ht="14.25" customHeight="1" x14ac:dyDescent="0.25">
      <c r="A277" s="114"/>
      <c r="B277" s="115"/>
      <c r="C277" s="113"/>
      <c r="D277" s="113"/>
      <c r="E277" s="113"/>
      <c r="F277" s="113"/>
      <c r="G277" s="113"/>
      <c r="H277" s="113"/>
      <c r="I277" s="113"/>
      <c r="J277" s="113"/>
      <c r="K277" s="113"/>
      <c r="L277" s="140"/>
      <c r="O277" s="78"/>
      <c r="P277" s="78"/>
      <c r="Q277" s="78"/>
    </row>
    <row r="278" spans="1:17" s="77" customFormat="1" ht="14.25" customHeight="1" x14ac:dyDescent="0.25">
      <c r="A278" s="114"/>
      <c r="B278" s="115"/>
      <c r="C278" s="113"/>
      <c r="D278" s="113"/>
      <c r="E278" s="113"/>
      <c r="F278" s="113"/>
      <c r="G278" s="113"/>
      <c r="H278" s="113"/>
      <c r="I278" s="113"/>
      <c r="J278" s="113"/>
      <c r="K278" s="113"/>
      <c r="L278" s="140"/>
      <c r="O278" s="78"/>
      <c r="P278" s="78"/>
      <c r="Q278" s="78"/>
    </row>
    <row r="279" spans="1:17" s="77" customFormat="1" ht="14.25" customHeight="1" x14ac:dyDescent="0.25">
      <c r="A279" s="114"/>
      <c r="B279" s="115"/>
      <c r="C279" s="113"/>
      <c r="D279" s="113"/>
      <c r="E279" s="113"/>
      <c r="F279" s="113"/>
      <c r="G279" s="113"/>
      <c r="H279" s="113"/>
      <c r="I279" s="113"/>
      <c r="J279" s="113"/>
      <c r="K279" s="113"/>
      <c r="L279" s="140"/>
      <c r="O279" s="78"/>
      <c r="P279" s="78"/>
      <c r="Q279" s="78"/>
    </row>
    <row r="280" spans="1:17" s="77" customFormat="1" ht="14.25" customHeight="1" x14ac:dyDescent="0.25">
      <c r="A280" s="114"/>
      <c r="B280" s="115"/>
      <c r="C280" s="113"/>
      <c r="D280" s="113"/>
      <c r="E280" s="113"/>
      <c r="F280" s="113"/>
      <c r="G280" s="113"/>
      <c r="H280" s="113"/>
      <c r="I280" s="113"/>
      <c r="J280" s="113"/>
      <c r="K280" s="113"/>
      <c r="L280" s="140"/>
      <c r="O280" s="78"/>
      <c r="P280" s="78"/>
      <c r="Q280" s="78"/>
    </row>
    <row r="281" spans="1:17" s="77" customFormat="1" ht="14.25" customHeight="1" x14ac:dyDescent="0.25">
      <c r="A281" s="114"/>
      <c r="B281" s="115"/>
      <c r="C281" s="113"/>
      <c r="D281" s="113"/>
      <c r="E281" s="113"/>
      <c r="F281" s="113"/>
      <c r="G281" s="113"/>
      <c r="H281" s="113"/>
      <c r="I281" s="113"/>
      <c r="J281" s="113"/>
      <c r="K281" s="113"/>
      <c r="L281" s="140"/>
      <c r="O281" s="78"/>
      <c r="P281" s="78"/>
      <c r="Q281" s="78"/>
    </row>
    <row r="282" spans="1:17" s="77" customFormat="1" ht="14.25" customHeight="1" x14ac:dyDescent="0.25">
      <c r="A282" s="114"/>
      <c r="B282" s="115"/>
      <c r="C282" s="113"/>
      <c r="D282" s="113"/>
      <c r="E282" s="113"/>
      <c r="F282" s="113"/>
      <c r="G282" s="113"/>
      <c r="H282" s="113"/>
      <c r="I282" s="113"/>
      <c r="J282" s="113"/>
      <c r="K282" s="113"/>
      <c r="L282" s="140"/>
      <c r="O282" s="78"/>
      <c r="P282" s="78"/>
      <c r="Q282" s="78"/>
    </row>
    <row r="283" spans="1:17" s="77" customFormat="1" ht="14.25" customHeight="1" x14ac:dyDescent="0.25">
      <c r="A283" s="114"/>
      <c r="B283" s="115"/>
      <c r="C283" s="113"/>
      <c r="D283" s="113"/>
      <c r="E283" s="113"/>
      <c r="F283" s="113"/>
      <c r="G283" s="113"/>
      <c r="H283" s="113"/>
      <c r="I283" s="113"/>
      <c r="J283" s="113"/>
      <c r="K283" s="113"/>
      <c r="L283" s="140"/>
      <c r="O283" s="78"/>
      <c r="P283" s="78"/>
      <c r="Q283" s="78"/>
    </row>
    <row r="284" spans="1:17" s="77" customFormat="1" ht="14.25" customHeight="1" x14ac:dyDescent="0.25">
      <c r="A284" s="114"/>
      <c r="B284" s="115"/>
      <c r="C284" s="113"/>
      <c r="D284" s="113"/>
      <c r="E284" s="113"/>
      <c r="F284" s="113"/>
      <c r="G284" s="113"/>
      <c r="H284" s="113"/>
      <c r="I284" s="113"/>
      <c r="J284" s="113"/>
      <c r="K284" s="113"/>
      <c r="L284" s="140"/>
      <c r="O284" s="78"/>
      <c r="P284" s="78"/>
      <c r="Q284" s="78"/>
    </row>
    <row r="285" spans="1:17" s="77" customFormat="1" ht="14.25" customHeight="1" x14ac:dyDescent="0.25">
      <c r="A285" s="114"/>
      <c r="B285" s="115"/>
      <c r="C285" s="113"/>
      <c r="D285" s="113"/>
      <c r="E285" s="113"/>
      <c r="F285" s="113"/>
      <c r="G285" s="113"/>
      <c r="H285" s="113"/>
      <c r="I285" s="113"/>
      <c r="J285" s="113"/>
      <c r="K285" s="113"/>
      <c r="L285" s="140"/>
      <c r="O285" s="78"/>
      <c r="P285" s="78"/>
      <c r="Q285" s="78"/>
    </row>
    <row r="286" spans="1:17" s="77" customFormat="1" ht="14.25" customHeight="1" x14ac:dyDescent="0.25">
      <c r="A286" s="114"/>
      <c r="B286" s="115"/>
      <c r="C286" s="113"/>
      <c r="D286" s="113"/>
      <c r="E286" s="113"/>
      <c r="F286" s="113"/>
      <c r="G286" s="113"/>
      <c r="H286" s="113"/>
      <c r="I286" s="113"/>
      <c r="J286" s="113"/>
      <c r="K286" s="113"/>
      <c r="L286" s="140"/>
      <c r="O286" s="78"/>
      <c r="P286" s="78"/>
      <c r="Q286" s="78"/>
    </row>
    <row r="287" spans="1:17" s="77" customFormat="1" ht="14.25" customHeight="1" x14ac:dyDescent="0.25">
      <c r="A287" s="114"/>
      <c r="B287" s="115"/>
      <c r="C287" s="113"/>
      <c r="D287" s="113"/>
      <c r="E287" s="113"/>
      <c r="F287" s="113"/>
      <c r="G287" s="113"/>
      <c r="H287" s="113"/>
      <c r="I287" s="113"/>
      <c r="J287" s="113"/>
      <c r="K287" s="113"/>
      <c r="L287" s="140"/>
      <c r="O287" s="78"/>
      <c r="P287" s="78"/>
      <c r="Q287" s="78"/>
    </row>
    <row r="288" spans="1:17" s="77" customFormat="1" ht="14.25" customHeight="1" x14ac:dyDescent="0.25">
      <c r="A288" s="114"/>
      <c r="B288" s="115"/>
      <c r="C288" s="113"/>
      <c r="D288" s="113"/>
      <c r="E288" s="113"/>
      <c r="F288" s="113"/>
      <c r="G288" s="113"/>
      <c r="H288" s="113"/>
      <c r="I288" s="113"/>
      <c r="J288" s="113"/>
      <c r="K288" s="113"/>
      <c r="L288" s="140"/>
      <c r="O288" s="78"/>
      <c r="P288" s="78"/>
      <c r="Q288" s="78"/>
    </row>
    <row r="289" spans="1:17" s="77" customFormat="1" ht="14.25" customHeight="1" x14ac:dyDescent="0.25">
      <c r="A289" s="114"/>
      <c r="B289" s="115"/>
      <c r="C289" s="113"/>
      <c r="D289" s="113"/>
      <c r="E289" s="113"/>
      <c r="F289" s="113"/>
      <c r="G289" s="113"/>
      <c r="H289" s="113"/>
      <c r="I289" s="113"/>
      <c r="J289" s="113"/>
      <c r="K289" s="113"/>
      <c r="L289" s="140"/>
      <c r="O289" s="78"/>
      <c r="P289" s="78"/>
      <c r="Q289" s="78"/>
    </row>
    <row r="290" spans="1:17" s="77" customFormat="1" ht="14.25" customHeight="1" x14ac:dyDescent="0.25">
      <c r="A290" s="114"/>
      <c r="B290" s="115"/>
      <c r="C290" s="113"/>
      <c r="D290" s="113"/>
      <c r="E290" s="113"/>
      <c r="F290" s="113"/>
      <c r="G290" s="113"/>
      <c r="H290" s="113"/>
      <c r="I290" s="113"/>
      <c r="J290" s="113"/>
      <c r="K290" s="113"/>
      <c r="L290" s="140"/>
      <c r="O290" s="78"/>
      <c r="P290" s="78"/>
      <c r="Q290" s="78"/>
    </row>
    <row r="291" spans="1:17" ht="14.25" customHeight="1" x14ac:dyDescent="0.25">
      <c r="L291" s="140"/>
    </row>
    <row r="292" spans="1:17" ht="14.25" customHeight="1" x14ac:dyDescent="0.25">
      <c r="L292" s="140"/>
    </row>
    <row r="293" spans="1:17" ht="14.25" customHeight="1" x14ac:dyDescent="0.25">
      <c r="L293" s="140"/>
    </row>
    <row r="294" spans="1:17" ht="14.25" customHeight="1" x14ac:dyDescent="0.25">
      <c r="L294" s="140"/>
    </row>
    <row r="295" spans="1:17" ht="14.25" customHeight="1" x14ac:dyDescent="0.25">
      <c r="L295" s="140"/>
    </row>
    <row r="296" spans="1:17" ht="14.25" customHeight="1" x14ac:dyDescent="0.25">
      <c r="L296" s="140"/>
    </row>
    <row r="297" spans="1:17" ht="14.25" customHeight="1" x14ac:dyDescent="0.25">
      <c r="L297" s="140"/>
    </row>
    <row r="298" spans="1:17" ht="14.25" customHeight="1" x14ac:dyDescent="0.25">
      <c r="L298" s="140"/>
    </row>
    <row r="299" spans="1:17" ht="14.25" customHeight="1" x14ac:dyDescent="0.25">
      <c r="L299" s="140"/>
    </row>
    <row r="300" spans="1:17" s="98" customFormat="1" ht="30" customHeight="1" x14ac:dyDescent="0.25">
      <c r="A300" s="114"/>
      <c r="B300" s="115"/>
      <c r="C300" s="113"/>
      <c r="D300" s="113"/>
      <c r="E300" s="113"/>
      <c r="F300" s="113"/>
      <c r="G300" s="113"/>
      <c r="H300" s="113"/>
      <c r="I300" s="113"/>
      <c r="J300" s="113"/>
      <c r="K300" s="113"/>
      <c r="L300" s="97"/>
      <c r="M300" s="97"/>
      <c r="N300" s="97"/>
    </row>
    <row r="301" spans="1:17" ht="14.25" customHeight="1" x14ac:dyDescent="0.25">
      <c r="L301" s="140"/>
    </row>
    <row r="302" spans="1:17" ht="14.25" customHeight="1" x14ac:dyDescent="0.25">
      <c r="L302" s="140"/>
    </row>
    <row r="303" spans="1:17" ht="14.25" customHeight="1" x14ac:dyDescent="0.25">
      <c r="L303" s="140"/>
    </row>
    <row r="304" spans="1:17" ht="14.25" customHeight="1" x14ac:dyDescent="0.25">
      <c r="L304" s="140"/>
    </row>
    <row r="305" spans="1:14" ht="14.25" customHeight="1" x14ac:dyDescent="0.25">
      <c r="L305" s="140"/>
    </row>
    <row r="306" spans="1:14" ht="14.25" customHeight="1" x14ac:dyDescent="0.25">
      <c r="L306" s="140"/>
    </row>
    <row r="307" spans="1:14" ht="14.25" customHeight="1" x14ac:dyDescent="0.25">
      <c r="L307" s="140"/>
    </row>
    <row r="309" spans="1:14" s="98" customFormat="1" ht="30" customHeight="1" x14ac:dyDescent="0.25">
      <c r="A309" s="114"/>
      <c r="B309" s="115"/>
      <c r="C309" s="113"/>
      <c r="D309" s="113"/>
      <c r="E309" s="113"/>
      <c r="F309" s="113"/>
      <c r="G309" s="113"/>
      <c r="H309" s="113"/>
      <c r="I309" s="113"/>
      <c r="J309" s="113"/>
      <c r="K309" s="113"/>
      <c r="L309" s="97"/>
      <c r="M309" s="97"/>
      <c r="N309" s="97"/>
    </row>
    <row r="310" spans="1:14" ht="13.15" customHeight="1" x14ac:dyDescent="0.25"/>
    <row r="315" spans="1:14" ht="13.15" customHeight="1" x14ac:dyDescent="0.25"/>
    <row r="317" spans="1:14" ht="13.15" customHeight="1" x14ac:dyDescent="0.25"/>
    <row r="321" spans="2:17" s="114" customFormat="1" ht="13.15" customHeight="1" x14ac:dyDescent="0.25">
      <c r="B321" s="115"/>
      <c r="C321" s="113"/>
      <c r="D321" s="113"/>
      <c r="E321" s="113"/>
      <c r="F321" s="113"/>
      <c r="G321" s="113"/>
      <c r="H321" s="113"/>
      <c r="I321" s="113"/>
      <c r="J321" s="113"/>
      <c r="K321" s="113"/>
      <c r="L321" s="77"/>
      <c r="M321" s="77"/>
      <c r="N321" s="77"/>
      <c r="O321" s="78"/>
      <c r="P321" s="78"/>
      <c r="Q321" s="78"/>
    </row>
    <row r="325" spans="2:17" s="114" customFormat="1" ht="13.15" customHeight="1" x14ac:dyDescent="0.25">
      <c r="B325" s="115"/>
      <c r="C325" s="113"/>
      <c r="D325" s="113"/>
      <c r="E325" s="113"/>
      <c r="F325" s="113"/>
      <c r="G325" s="113"/>
      <c r="H325" s="113"/>
      <c r="I325" s="113"/>
      <c r="J325" s="113"/>
      <c r="K325" s="113"/>
      <c r="L325" s="77"/>
      <c r="M325" s="77"/>
      <c r="N325" s="77"/>
      <c r="O325" s="78"/>
      <c r="P325" s="78"/>
      <c r="Q325" s="78"/>
    </row>
    <row r="333" spans="2:17" s="114" customFormat="1" ht="13.15" customHeight="1" x14ac:dyDescent="0.25">
      <c r="B333" s="115"/>
      <c r="C333" s="113"/>
      <c r="D333" s="113"/>
      <c r="E333" s="113"/>
      <c r="F333" s="113"/>
      <c r="G333" s="113"/>
      <c r="H333" s="113"/>
      <c r="I333" s="113"/>
      <c r="J333" s="113"/>
      <c r="K333" s="113"/>
      <c r="L333" s="77"/>
      <c r="M333" s="77"/>
      <c r="N333" s="77"/>
      <c r="O333" s="78"/>
      <c r="P333" s="78"/>
      <c r="Q333" s="7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AA UAT CJ Ilfov</vt:lpstr>
      <vt:lpstr>Aduct Balotesti</vt:lpstr>
      <vt:lpstr>SP Balotesti</vt:lpstr>
      <vt:lpstr>Aduct Tunari</vt:lpstr>
      <vt:lpstr>SP Tunari</vt:lpstr>
      <vt:lpstr>Aduct Bragadiru</vt:lpstr>
      <vt:lpstr>Aduct Cornetu</vt:lpstr>
      <vt:lpstr>Aduct Ciorogarla</vt:lpstr>
      <vt:lpstr>GA Domnesti</vt:lpstr>
      <vt:lpstr>Aduct Domnesti</vt:lpstr>
      <vt:lpstr>Aduct Clinceni</vt:lpstr>
      <vt:lpstr>Aduct Cernica</vt:lpstr>
      <vt:lpstr>SP Cernica</vt:lpstr>
      <vt:lpstr>GA Pantelimon</vt:lpstr>
      <vt:lpstr>Aduct Pantelimon</vt:lpstr>
      <vt:lpstr>SP Pantelimon</vt:lpstr>
      <vt:lpstr>Aduct Branesti</vt:lpstr>
      <vt:lpstr>Echipamente</vt:lpstr>
      <vt:lpstr>SCADA</vt:lpstr>
      <vt:lpstr>Cap_2</vt:lpstr>
      <vt:lpstr>AA Centraliz CJ Ilfov</vt:lpstr>
      <vt:lpstr>'AA Centraliz CJ Ilfov'!Print_Area</vt:lpstr>
      <vt:lpstr>'AA UAT CJ Ilfov'!Print_Area</vt:lpstr>
      <vt:lpstr>'Aduct Balotesti'!Print_Area</vt:lpstr>
      <vt:lpstr>'Aduct Bragadiru'!Print_Area</vt:lpstr>
      <vt:lpstr>'Aduct Branesti'!Print_Area</vt:lpstr>
      <vt:lpstr>'Aduct Cernica'!Print_Area</vt:lpstr>
      <vt:lpstr>'Aduct Ciorogarla'!Print_Area</vt:lpstr>
      <vt:lpstr>'Aduct Clinceni'!Print_Area</vt:lpstr>
      <vt:lpstr>'Aduct Cornetu'!Print_Area</vt:lpstr>
      <vt:lpstr>'Aduct Domnesti'!Print_Area</vt:lpstr>
      <vt:lpstr>'Aduct Pantelimon'!Print_Area</vt:lpstr>
      <vt:lpstr>'Aduct Tunari'!Print_Area</vt:lpstr>
      <vt:lpstr>Echipamente!Print_Area</vt:lpstr>
      <vt:lpstr>'GA Domnesti'!Print_Area</vt:lpstr>
      <vt:lpstr>'GA Pantelimon'!Print_Area</vt:lpstr>
      <vt:lpstr>SCADA!Print_Area</vt:lpstr>
      <vt:lpstr>'SP Balotesti'!Print_Area</vt:lpstr>
      <vt:lpstr>'SP Cernica'!Print_Area</vt:lpstr>
      <vt:lpstr>'SP Pantelimon'!Print_Area</vt:lpstr>
      <vt:lpstr>'SP Tunari'!Print_Area</vt:lpstr>
    </vt:vector>
  </TitlesOfParts>
  <Company>Fichtner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Ramboll</dc:creator>
  <cp:lastModifiedBy>Adriana Barbu</cp:lastModifiedBy>
  <cp:lastPrinted>2017-10-04T12:21:06Z</cp:lastPrinted>
  <dcterms:created xsi:type="dcterms:W3CDTF">2008-03-27T13:48:05Z</dcterms:created>
  <dcterms:modified xsi:type="dcterms:W3CDTF">2017-10-04T14:21:41Z</dcterms:modified>
</cp:coreProperties>
</file>